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richmondandwandsworth-my.sharepoint.com/personal/chris_williams_richmondandwandsworth_gov_uk/Documents/Desktop/PLAN_OBS_CALC/Final/"/>
    </mc:Choice>
  </mc:AlternateContent>
  <xr:revisionPtr revIDLastSave="1" documentId="8_{56EBB546-AA68-4512-8EF0-849BE94BE9BF}" xr6:coauthVersionLast="47" xr6:coauthVersionMax="47" xr10:uidLastSave="{A930C31B-B3FE-4B7F-A193-C8598CEEC753}"/>
  <bookViews>
    <workbookView xWindow="-120" yWindow="-120" windowWidth="29040" windowHeight="15720" tabRatio="954" xr2:uid="{52D6DEDA-AA6F-4A2B-A90D-062FBEF3CAB6}"/>
  </bookViews>
  <sheets>
    <sheet name="Contents" sheetId="35" r:id="rId1"/>
    <sheet name="Instructions" sheetId="9" r:id="rId2"/>
    <sheet name="Application Details" sheetId="2" r:id="rId3"/>
    <sheet name="Development Details" sheetId="3" r:id="rId4"/>
    <sheet name="Costs" sheetId="5" r:id="rId5"/>
    <sheet name="Carbon" sheetId="36" r:id="rId6"/>
    <sheet name="Workspace" sheetId="37" r:id="rId7"/>
    <sheet name="Training" sheetId="8" r:id="rId8"/>
    <sheet name="Requirements" sheetId="38" r:id="rId9"/>
    <sheet name="Lookup Development Size" sheetId="6" state="hidden" r:id="rId10"/>
    <sheet name="Lookup Predominant Use" sheetId="11" state="hidden" r:id="rId11"/>
    <sheet name="Lookup Yes and No" sheetId="12" state="hidden" r:id="rId12"/>
    <sheet name="Standard Messages" sheetId="32" state="hidden" r:id="rId13"/>
  </sheets>
  <definedNames>
    <definedName name="Inputs_still_required">'Standard Messages'!$B$2</definedName>
    <definedName name="No_requirement">'Standard Messages'!$B$3</definedName>
    <definedName name="No_requirement_in_document">'Standard Messages'!$B$5</definedName>
    <definedName name="Not_included_in_calculator">'Standard Messages'!$B$4</definedName>
    <definedName name="Not_included_in_summary">'Standard Messages'!$B$6</definedName>
    <definedName name="_xlnm.Print_Area" localSheetId="2">'Application Details'!$B$2:$E$14</definedName>
    <definedName name="_xlnm.Print_Area" localSheetId="0">Contents!$B$2:$O$44</definedName>
    <definedName name="_xlnm.Print_Area" localSheetId="4">Costs!$B$2:$O$66</definedName>
    <definedName name="_xlnm.Print_Area" localSheetId="3">'Development Details'!$B$2:$O$97</definedName>
    <definedName name="_xlnm.Print_Area" localSheetId="1">Instructions!$B$2:$Q$37</definedName>
    <definedName name="_xlnm.Print_Area" localSheetId="8">Requirements!$B$3:$P$43</definedName>
    <definedName name="_xlnm.Print_Area" localSheetId="7">Training!$B$2:$O$50</definedName>
    <definedName name="_xlnm.Print_Titles" localSheetId="0">Contents!$17:$17</definedName>
    <definedName name="_xlnm.Print_Titles" localSheetId="8">Requirements!$5:$5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3" l="1"/>
  <c r="N27" i="38" l="1"/>
  <c r="K27" i="38"/>
  <c r="K37" i="38"/>
  <c r="N37" i="38" s="1"/>
  <c r="K35" i="38"/>
  <c r="N35" i="38" s="1"/>
  <c r="K31" i="38"/>
  <c r="N31" i="38" s="1"/>
  <c r="K33" i="38"/>
  <c r="N33" i="38" s="1"/>
  <c r="D6" i="36" l="1"/>
  <c r="E9" i="36" s="1"/>
  <c r="I78" i="3"/>
  <c r="I80" i="3" s="1"/>
  <c r="I71" i="3"/>
  <c r="I73" i="3" s="1"/>
  <c r="C7" i="37" s="1"/>
  <c r="I64" i="3"/>
  <c r="I66" i="3" s="1"/>
  <c r="G13" i="37" l="1"/>
  <c r="N19" i="38" s="1"/>
  <c r="G12" i="37"/>
  <c r="C7" i="8"/>
  <c r="E18" i="8" s="1"/>
  <c r="E19" i="8" l="1"/>
  <c r="E31" i="8"/>
  <c r="E30" i="8"/>
  <c r="E45" i="8"/>
  <c r="E44" i="8"/>
  <c r="C9" i="8"/>
  <c r="E9" i="8" s="1"/>
  <c r="K49" i="38" l="1"/>
  <c r="N49" i="38" s="1"/>
  <c r="E7" i="37" l="1"/>
  <c r="K19" i="38"/>
  <c r="G15" i="36" l="1"/>
  <c r="G16" i="36" s="1"/>
  <c r="N12" i="38" s="1"/>
  <c r="K12" i="38"/>
  <c r="G17" i="37"/>
  <c r="C2" i="6" l="1"/>
  <c r="K42" i="5" l="1"/>
  <c r="K43" i="5"/>
  <c r="K44" i="5"/>
  <c r="K45" i="5"/>
  <c r="K46" i="5"/>
  <c r="K29" i="5" l="1"/>
  <c r="D26" i="5" l="1"/>
  <c r="D27" i="5" s="1"/>
  <c r="F13" i="5" l="1"/>
  <c r="F15" i="5"/>
  <c r="K50" i="5"/>
  <c r="K51" i="5"/>
  <c r="D58" i="5"/>
  <c r="D57" i="5"/>
  <c r="D56" i="5"/>
  <c r="K49" i="5"/>
  <c r="L15" i="5" l="1"/>
  <c r="L13" i="5"/>
  <c r="C7" i="9" l="1"/>
  <c r="C9" i="9" s="1"/>
  <c r="C11" i="9" s="1"/>
  <c r="C13" i="9" s="1"/>
  <c r="C17" i="9" s="1"/>
  <c r="C19" i="9" s="1"/>
  <c r="C21" i="9" s="1"/>
  <c r="C23" i="9" s="1"/>
  <c r="E7" i="8" l="1"/>
  <c r="K48" i="38"/>
  <c r="K47" i="38"/>
  <c r="N47" i="38" s="1"/>
  <c r="E26" i="8"/>
  <c r="E25" i="8"/>
  <c r="E38" i="8"/>
  <c r="E39" i="8"/>
  <c r="C25" i="9"/>
  <c r="C29" i="9" s="1"/>
  <c r="C33" i="9" s="1"/>
  <c r="E49" i="8" l="1"/>
  <c r="N48" i="38" s="1"/>
  <c r="K4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tc={C328AEE6-7602-420E-970A-167AD31831C4}</author>
    <author>tc={3DAFE12D-B868-4773-8A80-F8906ADADAC6}</author>
  </authors>
  <commentList>
    <comment ref="K31" authorId="0" shapeId="0" xr:uid="{C328AEE6-7602-420E-970A-167AD31831C4}">
      <text>
        <t>[Threaded comment]
Your version of Excel allows you to read this threaded comment; however, any edits to it will get removed if the file is opened in a newer version of Excel. Learn more: https://go.microsoft.com/fwlink/?linkid=870924
Comment:
    DEV DETAILS - “Does the development affect or remove existing natural features or habitats?” and/or “Does the site require ecological enhancement?”</t>
      </text>
    </comment>
    <comment ref="K33" authorId="1" shapeId="0" xr:uid="{3DAFE12D-B868-4773-8A80-F8906ADADAC6}">
      <text>
        <t>[Threaded comment]
Your version of Excel allows you to read this threaded comment; however, any edits to it will get removed if the file is opened in a newer version of Excel. Learn more: https://go.microsoft.com/fwlink/?linkid=870924
Comment:
    DEV DETAILS - “Is biodiversity net gain required”</t>
      </text>
    </comment>
  </commentList>
</comments>
</file>

<file path=xl/sharedStrings.xml><?xml version="1.0" encoding="utf-8"?>
<sst xmlns="http://schemas.openxmlformats.org/spreadsheetml/2006/main" count="578" uniqueCount="256">
  <si>
    <t>E(g)</t>
  </si>
  <si>
    <t>Contents</t>
  </si>
  <si>
    <t>Instructions</t>
  </si>
  <si>
    <t>Application Details</t>
  </si>
  <si>
    <t>Development Details</t>
  </si>
  <si>
    <t>Section of the Planning Obligations SPD</t>
  </si>
  <si>
    <t>Calculation Sheet</t>
  </si>
  <si>
    <t>Section 106 administration &amp; monitoring</t>
  </si>
  <si>
    <t>Costs</t>
  </si>
  <si>
    <t>Responding to the climate emergency and taking action</t>
  </si>
  <si>
    <t>Carbon reduction</t>
  </si>
  <si>
    <t>Carbon</t>
  </si>
  <si>
    <t>Energy infrastructure</t>
  </si>
  <si>
    <t>Not included</t>
  </si>
  <si>
    <t>Waste &amp; circular economy</t>
  </si>
  <si>
    <t>Flood risk &amp; SuDS</t>
  </si>
  <si>
    <t>Water resources &amp; infrastructure</t>
  </si>
  <si>
    <t>Increasing jobs and helping business to grow</t>
  </si>
  <si>
    <t>Affordable workspace</t>
  </si>
  <si>
    <t>Workspace</t>
  </si>
  <si>
    <t>Employment &amp; skills training</t>
  </si>
  <si>
    <t>Training</t>
  </si>
  <si>
    <t>Protecting what is special and improving our areas</t>
  </si>
  <si>
    <t>Public realm</t>
  </si>
  <si>
    <t>CCTV</t>
  </si>
  <si>
    <t>Historic environment</t>
  </si>
  <si>
    <t>Increasing biodiversity and the quality of our green and blue spaces, and greening the borough</t>
  </si>
  <si>
    <t>Public open space</t>
  </si>
  <si>
    <t>Play space</t>
  </si>
  <si>
    <t>Sports &amp; playing fields</t>
  </si>
  <si>
    <t>Biodiversity</t>
  </si>
  <si>
    <t>Rivers and river corridors / Trees</t>
  </si>
  <si>
    <t>Reducing the need to travel and improving the choices for more sustainable travel</t>
  </si>
  <si>
    <t>Sustainable transport</t>
  </si>
  <si>
    <t>Securing new social and community infrastructure to support a growing population</t>
  </si>
  <si>
    <t>Social infrastructure</t>
  </si>
  <si>
    <t>Education</t>
  </si>
  <si>
    <t>Health</t>
  </si>
  <si>
    <t>Creating safe, healthy and inclusive communities</t>
  </si>
  <si>
    <t>Air quality</t>
  </si>
  <si>
    <t>What This Calculator Covers</t>
  </si>
  <si>
    <t xml:space="preserve">This calculator incorporates many of the thresholds and formulas in the Planning Obligations Supplementary Planning Document ('the Supplementary Planning Document'), as a tool to estimate and calculate obligations that may be required of development within the borough. </t>
  </si>
  <si>
    <t>It does not cover all the provisions of the Supplementary Planning Document, as in that document not all of the thresholds or requirements are represented in terms of a formula.</t>
  </si>
  <si>
    <t>The provisions of the Supplementary Planning Document that can be calculated using this calculator are listed in the Contents sheet.</t>
  </si>
  <si>
    <t>For the provisions that are included in this calculator, the Planning Obligations Supplementary Planning Document must still be referred to for background explanation and details of the requirements.</t>
  </si>
  <si>
    <t>Information That Must Be Entered</t>
  </si>
  <si>
    <t>In this calculator, any fields that require information about the development to be entered are shaded gold:</t>
  </si>
  <si>
    <t>Input Required</t>
  </si>
  <si>
    <t>Any fields that are automatically calculated, as a result of the information that has been entered, are shaded grey:</t>
  </si>
  <si>
    <t>Calculated Field</t>
  </si>
  <si>
    <t>Any fields that are automatically calculated, and result in a requirement, are shaded green:</t>
  </si>
  <si>
    <t>Requirement</t>
  </si>
  <si>
    <t>Enter all the details required on the Application Details and Development Details sheets.</t>
  </si>
  <si>
    <t>Then check the calculations sheets, filling in any gold shaded input fields that are relevant to the application.</t>
  </si>
  <si>
    <t>Calculator Results</t>
  </si>
  <si>
    <t>Once all of the required inputs have been entered, the Requirements sheet shows a summary of the requirements of the proposal, to act as a starting point for discussions with Richmond Council.</t>
  </si>
  <si>
    <t>Help on Using the Calculator</t>
  </si>
  <si>
    <t>For further information about the calculator or for any help in using it—</t>
  </si>
  <si>
    <t>Email</t>
  </si>
  <si>
    <t>planning@richmond.gov.uk</t>
  </si>
  <si>
    <t>Phone</t>
  </si>
  <si>
    <t>020 8891 1411</t>
  </si>
  <si>
    <t>Application number</t>
  </si>
  <si>
    <t>Site address</t>
  </si>
  <si>
    <t>Development description</t>
  </si>
  <si>
    <t>Date entered into calculator</t>
  </si>
  <si>
    <t>Date granted</t>
  </si>
  <si>
    <t>Proposed Uses</t>
  </si>
  <si>
    <t>Residential units</t>
  </si>
  <si>
    <t>The number of proposed flats and houses</t>
  </si>
  <si>
    <t>Predominant use</t>
  </si>
  <si>
    <t>Site</t>
  </si>
  <si>
    <r>
      <rPr>
        <sz val="10"/>
        <color rgb="FF000000"/>
        <rFont val="Arial"/>
        <family val="2"/>
      </rPr>
      <t xml:space="preserve">Find Policy designations on the  </t>
    </r>
    <r>
      <rPr>
        <b/>
        <u/>
        <sz val="10"/>
        <color rgb="FF0060A9"/>
        <rFont val="Arial"/>
        <family val="2"/>
      </rPr>
      <t>Council's interactive map</t>
    </r>
  </si>
  <si>
    <t>Does the development affect or remove existing natural features or habitats?</t>
  </si>
  <si>
    <t>Proposed Floorspace</t>
  </si>
  <si>
    <t>All Floorspace</t>
  </si>
  <si>
    <t>Use Class</t>
  </si>
  <si>
    <t>Use Class Description</t>
  </si>
  <si>
    <t>Gross Internal Area (m²)</t>
  </si>
  <si>
    <t>B2</t>
  </si>
  <si>
    <t>General industrial</t>
  </si>
  <si>
    <t>B8</t>
  </si>
  <si>
    <t>Storage and distribution</t>
  </si>
  <si>
    <t>C1</t>
  </si>
  <si>
    <t>Hotels</t>
  </si>
  <si>
    <t>C2</t>
  </si>
  <si>
    <t>Residential institutions</t>
  </si>
  <si>
    <t>C2A</t>
  </si>
  <si>
    <t>Secure residential institutions</t>
  </si>
  <si>
    <t>C3</t>
  </si>
  <si>
    <t>Dwellinghouses</t>
  </si>
  <si>
    <t>C4</t>
  </si>
  <si>
    <t>Houses in multiple occupation</t>
  </si>
  <si>
    <t>E(a)</t>
  </si>
  <si>
    <t>Display or retail sale of goods</t>
  </si>
  <si>
    <t>E(b)</t>
  </si>
  <si>
    <t>Sale of food and drink on premises</t>
  </si>
  <si>
    <t>E(c)</t>
  </si>
  <si>
    <t>Provision of financial, professional and other services</t>
  </si>
  <si>
    <t>E(d)</t>
  </si>
  <si>
    <t>Indoor sport, recreation or fitness</t>
  </si>
  <si>
    <t>E(e)</t>
  </si>
  <si>
    <t>Provision of medical or health services</t>
  </si>
  <si>
    <t>E(f)</t>
  </si>
  <si>
    <t>Creche, day nursery or day centre</t>
  </si>
  <si>
    <t>Offices, Research &amp; Development, Industrial processes</t>
  </si>
  <si>
    <t>F1</t>
  </si>
  <si>
    <t>Learning and non-residential institutions</t>
  </si>
  <si>
    <t>F2</t>
  </si>
  <si>
    <t>Local community</t>
  </si>
  <si>
    <t>Sui generis</t>
  </si>
  <si>
    <t>Flexible economic uses</t>
  </si>
  <si>
    <t>Total</t>
  </si>
  <si>
    <t>Residential Floorspace</t>
  </si>
  <si>
    <t>C1, C2, C2A, C3, C4 floorspace</t>
  </si>
  <si>
    <r>
      <rPr>
        <i/>
        <sz val="10"/>
        <color theme="1"/>
        <rFont val="Arial"/>
        <family val="2"/>
        <scheme val="minor"/>
      </rPr>
      <t>Sui generis</t>
    </r>
    <r>
      <rPr>
        <sz val="10"/>
        <color theme="1"/>
        <rFont val="Arial"/>
        <family val="2"/>
        <scheme val="minor"/>
      </rPr>
      <t xml:space="preserve"> </t>
    </r>
  </si>
  <si>
    <t>Economic Floorspace</t>
  </si>
  <si>
    <t>B2, B8, E(g) floorspace</t>
  </si>
  <si>
    <r>
      <rPr>
        <i/>
        <sz val="10"/>
        <color theme="1"/>
        <rFont val="Arial"/>
        <family val="2"/>
        <scheme val="minor"/>
      </rPr>
      <t>Sui generis</t>
    </r>
    <r>
      <rPr>
        <sz val="10"/>
        <color theme="1"/>
        <rFont val="Arial"/>
        <family val="2"/>
        <scheme val="minor"/>
      </rPr>
      <t xml:space="preserve"> or flexible economic uses</t>
    </r>
  </si>
  <si>
    <t>Non-residential Floorspace</t>
  </si>
  <si>
    <t>B2, B8, E(a), E(b), E(c), E(d), E(e), E(f), E(g), F1, F2 floorspace</t>
  </si>
  <si>
    <r>
      <rPr>
        <i/>
        <sz val="10"/>
        <color theme="1"/>
        <rFont val="Arial"/>
        <family val="2"/>
        <scheme val="minor"/>
      </rPr>
      <t>Sui generis</t>
    </r>
    <r>
      <rPr>
        <sz val="10"/>
        <color theme="1"/>
        <rFont val="Arial"/>
        <family val="2"/>
        <scheme val="minor"/>
      </rPr>
      <t xml:space="preserve"> or flexible uses non-residential floorspace</t>
    </r>
  </si>
  <si>
    <t>Employment</t>
  </si>
  <si>
    <t>Employee yield of proposed end use</t>
  </si>
  <si>
    <t xml:space="preserve">Employee yield required only if non-residential floorspace is entered.
See guidance in Table 5 of the Supplementary Planning Document on calculating employee yield. </t>
  </si>
  <si>
    <t>Zero Carbon</t>
  </si>
  <si>
    <t>Zero carbon shortfall</t>
  </si>
  <si>
    <t>tonnes of carbon dioxide per year</t>
  </si>
  <si>
    <t>Biodiversity and Natural Features</t>
  </si>
  <si>
    <t>Section 106 Monitoring Fee</t>
  </si>
  <si>
    <t>Section 106 Administration and Monitoring Costs</t>
  </si>
  <si>
    <t>Relevant to Application</t>
  </si>
  <si>
    <t>Yes</t>
  </si>
  <si>
    <t>Reason:</t>
  </si>
  <si>
    <t>Applies to all section 106 agreements</t>
  </si>
  <si>
    <t>Calculations</t>
  </si>
  <si>
    <t>Monitoring fee at time of agreement</t>
  </si>
  <si>
    <t>=</t>
  </si>
  <si>
    <t>officer time (h) × hourly rate (£)</t>
  </si>
  <si>
    <t>Monitoring fee at time of payment</t>
  </si>
  <si>
    <t>monitoring fee at time of section 106 × indexation</t>
  </si>
  <si>
    <t>Inputs</t>
  </si>
  <si>
    <t>Hourly Rate</t>
  </si>
  <si>
    <t>per hour</t>
  </si>
  <si>
    <t>Set annually by Richmond Council</t>
  </si>
  <si>
    <t>Officer Time</t>
  </si>
  <si>
    <t>(A + (B × 1.5) + (C × 1.5) + (D × 4))</t>
  </si>
  <si>
    <t>For clarity, the indexation component of the formula (× (E × F)) has been shown separately, under 'Indexation', below</t>
  </si>
  <si>
    <t>A</t>
  </si>
  <si>
    <t>Development type multiplier</t>
  </si>
  <si>
    <t>B</t>
  </si>
  <si>
    <t>Number of non-financial obligations</t>
  </si>
  <si>
    <t>C</t>
  </si>
  <si>
    <t>Number of financial obligations</t>
  </si>
  <si>
    <t>D</t>
  </si>
  <si>
    <t>Number of demand notices required for all financial obligation categories</t>
  </si>
  <si>
    <t>Development Type Multiplier</t>
  </si>
  <si>
    <t>Development Size and Type</t>
  </si>
  <si>
    <t>Assumed Delivery Timescale in
Years (G)</t>
  </si>
  <si>
    <t>Hours per Scheme per Year (H)</t>
  </si>
  <si>
    <t>Development Type Multiplier
(A = G × H)</t>
  </si>
  <si>
    <t>The development type multiplier is shown shaded dark grey in this table, calculated based on the data entered on the 'Development Details' sheet. If any required data is missing from that sheet, the calculation will produce an error.</t>
  </si>
  <si>
    <t>Residential</t>
  </si>
  <si>
    <t>Proposed Dwellings</t>
  </si>
  <si>
    <t>R1</t>
  </si>
  <si>
    <t>Less than 10</t>
  </si>
  <si>
    <t>R2</t>
  </si>
  <si>
    <t>10–49</t>
  </si>
  <si>
    <t>R3</t>
  </si>
  <si>
    <t>50–99</t>
  </si>
  <si>
    <t>R4</t>
  </si>
  <si>
    <t>100–149</t>
  </si>
  <si>
    <t>R5</t>
  </si>
  <si>
    <t>150–199</t>
  </si>
  <si>
    <t>R6</t>
  </si>
  <si>
    <t>200 or more</t>
  </si>
  <si>
    <t>Non-Residential</t>
  </si>
  <si>
    <t>Proposed Floorspace (m²)</t>
  </si>
  <si>
    <t>NR1</t>
  </si>
  <si>
    <t>Less than 1,000</t>
  </si>
  <si>
    <t>NR2</t>
  </si>
  <si>
    <t>1,000–10,000</t>
  </si>
  <si>
    <t>NR3</t>
  </si>
  <si>
    <t>10,000 or more</t>
  </si>
  <si>
    <t>Indexation</t>
  </si>
  <si>
    <t>the greater of 1 and (E / F)</t>
  </si>
  <si>
    <t>E</t>
  </si>
  <si>
    <t>BCIS Index on the date when the section 106 monitoring fee is paid</t>
  </si>
  <si>
    <t>Date:</t>
  </si>
  <si>
    <t>The BCIS Index is available from Richmond Council</t>
  </si>
  <si>
    <t>F</t>
  </si>
  <si>
    <t>BCIS Price Index on the date when the section 106 agreement is completed</t>
  </si>
  <si>
    <t>Note: Refer to the Planning Obligations Supplementary Planning Document for details of any requirements shown above</t>
  </si>
  <si>
    <t>Carbon Offsetting</t>
  </si>
  <si>
    <t>Carbon offset</t>
  </si>
  <si>
    <t>zero carbon shortfall (tonnes of carbon dioxide per year) × £300 × 30 years</t>
  </si>
  <si>
    <t>Requirements</t>
  </si>
  <si>
    <t>From all new-build residential development of 1 or more dwellings, and major residential development of 10 or more dwellings (including changes of use, conversions and major refurbishments), and non-residential development of 100sqm or more (including changes of use, conversions and refurbishments in order to provide or fund the provision of post-construction monitoring in line with Part D8 of Policy 4.</t>
  </si>
  <si>
    <t>Affordable and Open Workspace</t>
  </si>
  <si>
    <t>Affordable workspace Requirement</t>
  </si>
  <si>
    <t>Affordable employment floorspace (m²)</t>
  </si>
  <si>
    <t>employment floorspace  × 10%</t>
  </si>
  <si>
    <t>Workspace Management Plan Requirement</t>
  </si>
  <si>
    <t>Workspace management plan required</t>
  </si>
  <si>
    <t xml:space="preserve">The discounted rental value of no more than 80% of comparable local market rates is a minimum target. 
</t>
  </si>
  <si>
    <t xml:space="preserve">This will be achieved through S106 negotiations, and the Council recognises there will be site-specific considerations such as the location, size and type of premises, and the viability of the scheme. </t>
  </si>
  <si>
    <t>Employment and Skills Training</t>
  </si>
  <si>
    <t>Targets for Jobs, Training and Apprenticeship Places in Construction Phase</t>
  </si>
  <si>
    <t>Commercial</t>
  </si>
  <si>
    <t>Target</t>
  </si>
  <si>
    <t>((square metres of commercial floorspace / 15,000) × 6 local jobs) + (square metres of commercial floorspace / 15,000) × 3 apprentice starts)</t>
  </si>
  <si>
    <t>((residential units / 100) × 10 local jobs) + ((residential units / 100) × 6 apprentice starts)</t>
  </si>
  <si>
    <t>Targets for Jobs, Training and Apprenticeship Places in End-Use Phase</t>
  </si>
  <si>
    <t>employee yield × percentage of all jobs in Richmond taken by Richmond residents (33%)</t>
  </si>
  <si>
    <t>square metres of residential floorspace / 60</t>
  </si>
  <si>
    <t>Trees</t>
  </si>
  <si>
    <t>Does the site require ecological enhancement?</t>
  </si>
  <si>
    <t>Is biodiversity net gain required</t>
  </si>
  <si>
    <t>Requirements Summary</t>
  </si>
  <si>
    <t>Waste and the circular economy</t>
  </si>
  <si>
    <t>Flood risk and sustainable drainage</t>
  </si>
  <si>
    <t>Water resources and infrastructure</t>
  </si>
  <si>
    <t>Employment and skills training</t>
  </si>
  <si>
    <t>Jobs, Training and Apprenticeship Places in Construction Phase</t>
  </si>
  <si>
    <t>Jobs, Training and Apprenticeship Places in End-use Phase</t>
  </si>
  <si>
    <t xml:space="preserve">Local Employment Agreement (LEA) </t>
  </si>
  <si>
    <t>Rivers &amp; river corridors</t>
  </si>
  <si>
    <t>Development Size and Type Code</t>
  </si>
  <si>
    <t>Non-residential</t>
  </si>
  <si>
    <t>No</t>
  </si>
  <si>
    <t>Type</t>
  </si>
  <si>
    <t>Message</t>
  </si>
  <si>
    <t>Inputs still required</t>
  </si>
  <si>
    <t>No requirement</t>
  </si>
  <si>
    <t>-</t>
  </si>
  <si>
    <t>Not included in calculator</t>
  </si>
  <si>
    <t>Refer to the Supplementary Planning Document</t>
  </si>
  <si>
    <t>No requirement in document</t>
  </si>
  <si>
    <t>Not included in summary</t>
  </si>
  <si>
    <t>Is the site adjacent to the River Thames or the River Crane?</t>
  </si>
  <si>
    <t>Does the development include the felling of trees?</t>
  </si>
  <si>
    <t>Is the site in an area of Public Open Space Deficiency?</t>
  </si>
  <si>
    <t>Is the provision of on-site Public Open Space feasible?</t>
  </si>
  <si>
    <t>7. Increasing biodiversity and the quality of our green and blue spaces, and greening the borough</t>
  </si>
  <si>
    <t>8. Reducing the need to travel and improving the choices for more sustainable travel</t>
  </si>
  <si>
    <t>9. Securing new social and community infrastructure to support a growing population</t>
  </si>
  <si>
    <t>10. Creating safe, healthy and inclusive communities</t>
  </si>
  <si>
    <t>4. Responding to the climate emergency and taking action</t>
  </si>
  <si>
    <t>5. Increasing jobs and helping business to grow</t>
  </si>
  <si>
    <t>6. Protecting what is special and improving our areas</t>
  </si>
  <si>
    <t xml:space="preserve">The SPD includes a formula for calculating contributions towards off-site affordable workspace, which will be considered only in exceptional circumstances (Policy 25), where it can be demonstrated robustly that it is not appropriate or feasible to deliver affordable workspace requirements on-site. </t>
  </si>
  <si>
    <t>Be Seen post‑construction operational energy monitoring (5 years) — required.  Reporting must be completed via the GLA ‘Be Seen’ system.</t>
  </si>
  <si>
    <t>2. Section 106 administration &amp; monitoring</t>
  </si>
  <si>
    <t>Richmond upon Thames
Planning Obligations Supplementary Planning Document Calculator</t>
  </si>
  <si>
    <t>Inputs Required on Calculation Sheet</t>
  </si>
  <si>
    <t>These calculator inputs are required, but require responses based on the context of the topic, so are presented on the relevant calculation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</si>
</sst>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
    <numFmt numFmtId="165" formatCode="&quot;£&quot;#,##0.00"/>
    <numFmt numFmtId="166" formatCode="#,##0.0"/>
    <numFmt numFmtId="167" formatCode="_-&quot;£&quot;* #,##0_-;\-&quot;£&quot;* #,##0_-;_-&quot;£&quot;* &quot;-&quot;??_-;_-@_-"/>
  </numFmts>
  <fonts count="47" x14ac:knownFonts="1">
    <font>
      <sz val="10"/>
      <color theme="1"/>
      <name val="Arial"/>
      <family val="2"/>
      <scheme val="minor"/>
    </font>
    <font>
      <sz val="11"/>
      <color theme="1"/>
      <name val="Arial"/>
      <family val="2"/>
      <scheme val="minor"/>
    </font>
    <font>
      <sz val="10"/>
      <color theme="1"/>
      <name val="Arial"/>
      <family val="2"/>
    </font>
    <font>
      <sz val="10"/>
      <color theme="1"/>
      <name val="Arial"/>
      <family val="2"/>
    </font>
    <font>
      <b/>
      <sz val="10"/>
      <color theme="0"/>
      <name val="Arial"/>
      <family val="2"/>
    </font>
    <font>
      <b/>
      <sz val="10"/>
      <color theme="1"/>
      <name val="Arial"/>
      <family val="2"/>
    </font>
    <font>
      <b/>
      <sz val="9"/>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sz val="10"/>
      <color rgb="FFFF0000"/>
      <name val="Arial"/>
      <family val="2"/>
    </font>
    <font>
      <sz val="10"/>
      <name val="Arial"/>
      <family val="2"/>
    </font>
    <font>
      <sz val="10"/>
      <color theme="1"/>
      <name val="Arial"/>
      <family val="2"/>
      <scheme val="minor"/>
    </font>
    <font>
      <b/>
      <sz val="15"/>
      <color theme="3"/>
      <name val="Arial"/>
      <family val="2"/>
      <scheme val="major"/>
    </font>
    <font>
      <u/>
      <sz val="10"/>
      <color theme="10"/>
      <name val="Arial"/>
      <family val="2"/>
      <scheme val="minor"/>
    </font>
    <font>
      <u/>
      <sz val="10"/>
      <color theme="11"/>
      <name val="Arial"/>
      <family val="2"/>
      <scheme val="minor"/>
    </font>
    <font>
      <b/>
      <sz val="10"/>
      <color theme="1"/>
      <name val="Arial"/>
      <family val="2"/>
      <scheme val="major"/>
    </font>
    <font>
      <b/>
      <sz val="13"/>
      <color theme="3"/>
      <name val="Arial"/>
      <family val="2"/>
      <scheme val="major"/>
    </font>
    <font>
      <i/>
      <sz val="10"/>
      <color rgb="FF7F7F7F"/>
      <name val="Arial"/>
      <family val="2"/>
      <scheme val="minor"/>
    </font>
    <font>
      <b/>
      <u/>
      <sz val="10"/>
      <color theme="10"/>
      <name val="Arial"/>
      <family val="2"/>
      <scheme val="minor"/>
    </font>
    <font>
      <b/>
      <sz val="10"/>
      <color theme="1"/>
      <name val="Arial"/>
      <family val="2"/>
      <scheme val="minor"/>
    </font>
    <font>
      <b/>
      <sz val="17"/>
      <color theme="3"/>
      <name val="Arial"/>
      <family val="2"/>
      <scheme val="major"/>
    </font>
    <font>
      <b/>
      <sz val="10"/>
      <color theme="0"/>
      <name val="Arial"/>
      <family val="2"/>
      <scheme val="minor"/>
    </font>
    <font>
      <sz val="10"/>
      <color theme="0"/>
      <name val="Arial"/>
      <family val="2"/>
      <scheme val="minor"/>
    </font>
    <font>
      <b/>
      <sz val="10"/>
      <color theme="3"/>
      <name val="Arial"/>
      <family val="2"/>
      <scheme val="major"/>
    </font>
    <font>
      <b/>
      <sz val="10"/>
      <color theme="0"/>
      <name val="Arial"/>
      <family val="2"/>
      <scheme val="major"/>
    </font>
    <font>
      <i/>
      <sz val="10"/>
      <color theme="1"/>
      <name val="Arial"/>
      <family val="2"/>
      <scheme val="minor"/>
    </font>
    <font>
      <b/>
      <sz val="11"/>
      <name val="Calibri"/>
      <family val="2"/>
    </font>
    <font>
      <b/>
      <sz val="12"/>
      <color theme="3"/>
      <name val="Arial"/>
      <family val="2"/>
      <scheme val="major"/>
    </font>
    <font>
      <sz val="10"/>
      <color rgb="FFFF0000"/>
      <name val="Arial"/>
      <family val="2"/>
      <scheme val="minor"/>
    </font>
    <font>
      <b/>
      <i/>
      <sz val="10"/>
      <color rgb="FF00B0F0"/>
      <name val="Arial"/>
      <family val="2"/>
      <scheme val="minor"/>
    </font>
    <font>
      <sz val="10"/>
      <name val="Arial"/>
      <family val="2"/>
      <scheme val="minor"/>
    </font>
    <font>
      <sz val="10"/>
      <color theme="1"/>
      <name val="Arial"/>
      <family val="2"/>
      <scheme val="major"/>
    </font>
    <font>
      <i/>
      <sz val="10"/>
      <name val="Arial"/>
      <family val="2"/>
      <scheme val="minor"/>
    </font>
    <font>
      <sz val="10"/>
      <name val="Arial"/>
      <family val="2"/>
      <scheme val="major"/>
    </font>
    <font>
      <sz val="10"/>
      <color rgb="FF000000"/>
      <name val="Arial"/>
      <family val="2"/>
    </font>
    <font>
      <b/>
      <u/>
      <sz val="10"/>
      <color rgb="FF0060A9"/>
      <name val="Arial"/>
      <family val="2"/>
    </font>
    <font>
      <u/>
      <sz val="10"/>
      <color theme="10"/>
      <name val="Arial"/>
      <family val="2"/>
    </font>
    <font>
      <b/>
      <sz val="11"/>
      <color theme="1"/>
      <name val="Calibri"/>
      <family val="2"/>
    </font>
    <font>
      <sz val="10"/>
      <color theme="0" tint="-0.499984740745262"/>
      <name val="Arial"/>
      <family val="2"/>
      <scheme val="minor"/>
    </font>
    <font>
      <b/>
      <sz val="11"/>
      <color theme="1"/>
      <name val="Arial"/>
      <family val="2"/>
      <scheme val="major"/>
    </font>
    <font>
      <sz val="9"/>
      <name val="Arial"/>
      <family val="2"/>
      <scheme val="major"/>
    </font>
    <font>
      <b/>
      <sz val="11"/>
      <color theme="3"/>
      <name val="Arial"/>
      <family val="2"/>
      <scheme val="major"/>
    </font>
  </fonts>
  <fills count="1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8"/>
        <bgColor indexed="64"/>
      </patternFill>
    </fill>
    <fill>
      <patternFill patternType="solid">
        <fgColor theme="7"/>
        <bgColor indexed="64"/>
      </patternFill>
    </fill>
    <fill>
      <patternFill patternType="solid">
        <fgColor rgb="FFBDD7EE"/>
        <bgColor indexed="64"/>
      </patternFill>
    </fill>
    <fill>
      <patternFill patternType="solid">
        <fgColor rgb="FF92D050"/>
        <bgColor indexed="64"/>
      </patternFill>
    </fill>
    <fill>
      <patternFill patternType="solid">
        <fgColor rgb="FFD7E7F5"/>
        <bgColor indexed="64"/>
      </patternFill>
    </fill>
  </fills>
  <borders count="43">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right/>
      <top style="thin">
        <color auto="1"/>
      </top>
      <bottom style="medium">
        <color auto="1"/>
      </bottom>
      <diagonal/>
    </border>
    <border>
      <left/>
      <right/>
      <top style="thin">
        <color auto="1"/>
      </top>
      <bottom/>
      <diagonal/>
    </border>
    <border>
      <left/>
      <right/>
      <top style="medium">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bottom style="thick">
        <color theme="4"/>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ck">
        <color theme="4"/>
      </bottom>
      <diagonal/>
    </border>
    <border>
      <left/>
      <right style="thin">
        <color theme="3"/>
      </right>
      <top/>
      <bottom style="thick">
        <color theme="4"/>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style="thin">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theme="3"/>
      </top>
      <bottom/>
      <diagonal/>
    </border>
    <border>
      <left/>
      <right style="thin">
        <color indexed="64"/>
      </right>
      <top/>
      <bottom style="thick">
        <color theme="4"/>
      </bottom>
      <diagonal/>
    </border>
  </borders>
  <cellStyleXfs count="31">
    <xf numFmtId="0" fontId="0" fillId="2" borderId="0"/>
    <xf numFmtId="0" fontId="25" fillId="0" borderId="0" applyNumberFormat="0" applyFill="0" applyBorder="0" applyAlignment="0" applyProtection="0"/>
    <xf numFmtId="0" fontId="17" fillId="0" borderId="20" applyNumberFormat="0" applyFill="0" applyAlignment="0" applyProtection="0"/>
    <xf numFmtId="0" fontId="21" fillId="0" borderId="0" applyNumberFormat="0" applyFill="0" applyAlignment="0" applyProtection="0"/>
    <xf numFmtId="0" fontId="28" fillId="0" borderId="0" applyNumberFormat="0" applyFill="0" applyAlignment="0" applyProtection="0"/>
    <xf numFmtId="0" fontId="22" fillId="0" borderId="0" applyNumberFormat="0" applyFill="0" applyBorder="0" applyAlignment="0" applyProtection="0">
      <alignment vertical="center" wrapText="1"/>
    </xf>
    <xf numFmtId="0" fontId="2" fillId="12" borderId="0" applyNumberFormat="0" applyFont="0" applyAlignment="0">
      <protection locked="0"/>
    </xf>
    <xf numFmtId="0" fontId="18" fillId="0" borderId="0" applyNumberFormat="0" applyFill="0" applyBorder="0" applyAlignment="0">
      <protection locked="0"/>
    </xf>
    <xf numFmtId="0" fontId="19" fillId="0" borderId="0" applyNumberFormat="0" applyFill="0" applyBorder="0" applyAlignment="0">
      <protection locked="0"/>
    </xf>
    <xf numFmtId="0" fontId="27" fillId="3" borderId="0" applyNumberFormat="0" applyBorder="0" applyAlignment="0" applyProtection="0">
      <alignment horizontal="left"/>
    </xf>
    <xf numFmtId="0" fontId="29" fillId="13" borderId="0" applyNumberFormat="0" applyBorder="0" applyAlignment="0" applyProtection="0"/>
    <xf numFmtId="0" fontId="6" fillId="0" borderId="0" applyNumberFormat="0" applyFill="0" applyBorder="0" applyAlignment="0" applyProtection="0"/>
    <xf numFmtId="0" fontId="7" fillId="5" borderId="0" applyNumberFormat="0" applyBorder="0" applyAlignment="0" applyProtection="0"/>
    <xf numFmtId="0" fontId="8" fillId="6" borderId="0" applyNumberFormat="0" applyBorder="0" applyAlignment="0" applyProtection="0"/>
    <xf numFmtId="0" fontId="9" fillId="7" borderId="0" applyNumberFormat="0" applyBorder="0" applyAlignment="0" applyProtection="0"/>
    <xf numFmtId="0" fontId="10" fillId="8" borderId="8" applyNumberFormat="0" applyAlignment="0" applyProtection="0"/>
    <xf numFmtId="0" fontId="11" fillId="9" borderId="9" applyNumberFormat="0" applyAlignment="0" applyProtection="0"/>
    <xf numFmtId="0" fontId="12" fillId="9" borderId="8" applyNumberFormat="0" applyAlignment="0" applyProtection="0"/>
    <xf numFmtId="0" fontId="13" fillId="0" borderId="10" applyNumberFormat="0" applyFill="0" applyAlignment="0" applyProtection="0"/>
    <xf numFmtId="0" fontId="4" fillId="10" borderId="11" applyNumberFormat="0" applyAlignment="0" applyProtection="0"/>
    <xf numFmtId="0" fontId="14" fillId="0" borderId="0" applyNumberFormat="0" applyFill="0" applyBorder="0" applyAlignment="0" applyProtection="0"/>
    <xf numFmtId="0" fontId="3" fillId="11" borderId="12" applyNumberFormat="0" applyFont="0" applyAlignment="0" applyProtection="0"/>
    <xf numFmtId="0" fontId="27" fillId="13" borderId="0" applyBorder="0" applyAlignment="0" applyProtection="0"/>
    <xf numFmtId="0" fontId="24" fillId="2" borderId="0" applyNumberFormat="0" applyFill="0" applyBorder="0" applyAlignment="0" applyProtection="0"/>
    <xf numFmtId="0" fontId="2" fillId="4" borderId="0" applyNumberFormat="0" applyFont="0" applyBorder="0" applyAlignment="0" applyProtection="0">
      <alignment vertical="top"/>
    </xf>
    <xf numFmtId="0" fontId="3" fillId="2" borderId="2" applyNumberFormat="0" applyFont="0" applyFill="0" applyProtection="0">
      <alignment horizontal="left" vertical="center" wrapText="1"/>
    </xf>
    <xf numFmtId="0" fontId="3" fillId="2" borderId="0" applyNumberFormat="0" applyFont="0" applyFill="0" applyBorder="0" applyProtection="0">
      <alignment horizontal="left" vertical="center" wrapText="1" indent="1"/>
    </xf>
    <xf numFmtId="0" fontId="3" fillId="2" borderId="0" applyNumberFormat="0" applyFont="0" applyFill="0" applyBorder="0" applyProtection="0">
      <alignment horizontal="left" vertical="center" wrapText="1" indent="2"/>
    </xf>
    <xf numFmtId="0" fontId="20" fillId="2" borderId="1" applyNumberFormat="0" applyFill="0" applyProtection="0">
      <alignment horizontal="left" vertical="center" wrapText="1"/>
    </xf>
    <xf numFmtId="3" fontId="26" fillId="3" borderId="1" applyNumberFormat="0" applyBorder="0" applyAlignment="0" applyProtection="0"/>
    <xf numFmtId="44" fontId="16" fillId="0" borderId="0" applyFont="0" applyFill="0" applyBorder="0" applyAlignment="0" applyProtection="0"/>
  </cellStyleXfs>
  <cellXfs count="311">
    <xf numFmtId="0" fontId="0" fillId="2" borderId="0" xfId="0"/>
    <xf numFmtId="0" fontId="0" fillId="2" borderId="0" xfId="0" applyAlignment="1">
      <alignment horizontal="right"/>
    </xf>
    <xf numFmtId="0" fontId="5" fillId="2" borderId="0" xfId="0" applyFont="1"/>
    <xf numFmtId="0" fontId="21" fillId="2" borderId="0" xfId="3" applyFill="1"/>
    <xf numFmtId="0" fontId="0" fillId="2" borderId="0" xfId="0" applyAlignment="1">
      <alignment vertical="top" wrapText="1"/>
    </xf>
    <xf numFmtId="0" fontId="0" fillId="2" borderId="0" xfId="0" applyAlignment="1">
      <alignment vertical="top"/>
    </xf>
    <xf numFmtId="0" fontId="0" fillId="2" borderId="16" xfId="0" applyBorder="1"/>
    <xf numFmtId="0" fontId="0" fillId="2" borderId="5" xfId="0" applyBorder="1"/>
    <xf numFmtId="0" fontId="0" fillId="2" borderId="0" xfId="0" applyAlignment="1">
      <alignment horizontal="left"/>
    </xf>
    <xf numFmtId="0" fontId="5" fillId="2" borderId="0" xfId="0" applyFont="1" applyAlignment="1">
      <alignment horizontal="left"/>
    </xf>
    <xf numFmtId="0" fontId="0" fillId="2" borderId="21" xfId="0" applyBorder="1"/>
    <xf numFmtId="0" fontId="0" fillId="2" borderId="22" xfId="0" applyBorder="1"/>
    <xf numFmtId="0" fontId="0" fillId="2" borderId="23" xfId="0" applyBorder="1"/>
    <xf numFmtId="0" fontId="0" fillId="2" borderId="24" xfId="0" applyBorder="1"/>
    <xf numFmtId="0" fontId="0" fillId="2" borderId="25" xfId="0" applyBorder="1"/>
    <xf numFmtId="0" fontId="0" fillId="2" borderId="0" xfId="0" quotePrefix="1"/>
    <xf numFmtId="0" fontId="0" fillId="2" borderId="28" xfId="0" applyBorder="1"/>
    <xf numFmtId="0" fontId="0" fillId="2" borderId="29" xfId="0" applyBorder="1"/>
    <xf numFmtId="0" fontId="0" fillId="2" borderId="30" xfId="0" applyBorder="1"/>
    <xf numFmtId="0" fontId="0" fillId="2" borderId="0" xfId="0" applyAlignment="1">
      <alignment horizontal="left" vertical="top"/>
    </xf>
    <xf numFmtId="0" fontId="21" fillId="2" borderId="22" xfId="3" applyFill="1" applyBorder="1"/>
    <xf numFmtId="0" fontId="27" fillId="3" borderId="0" xfId="9" applyBorder="1" applyAlignment="1"/>
    <xf numFmtId="0" fontId="28" fillId="2" borderId="0" xfId="4" applyFill="1" applyAlignment="1"/>
    <xf numFmtId="0" fontId="27" fillId="13" borderId="0" xfId="22" applyBorder="1" applyAlignment="1">
      <alignment horizontal="center"/>
    </xf>
    <xf numFmtId="0" fontId="27" fillId="3" borderId="0" xfId="9" applyBorder="1" applyAlignment="1">
      <alignment horizontal="center"/>
    </xf>
    <xf numFmtId="165" fontId="27" fillId="3" borderId="0" xfId="9" applyNumberFormat="1" applyBorder="1" applyAlignment="1" applyProtection="1">
      <alignment horizontal="left"/>
    </xf>
    <xf numFmtId="0" fontId="29" fillId="13" borderId="0" xfId="10" applyBorder="1" applyAlignment="1">
      <alignment horizontal="center" vertical="center"/>
    </xf>
    <xf numFmtId="0" fontId="27" fillId="13" borderId="0" xfId="22" applyBorder="1" applyAlignment="1"/>
    <xf numFmtId="0" fontId="29" fillId="13" borderId="0" xfId="10" applyBorder="1" applyAlignment="1">
      <alignment vertical="center" wrapText="1"/>
    </xf>
    <xf numFmtId="0" fontId="21" fillId="2" borderId="22" xfId="3" applyFill="1" applyBorder="1" applyAlignment="1"/>
    <xf numFmtId="0" fontId="23" fillId="2" borderId="0" xfId="7" quotePrefix="1" applyFont="1" applyFill="1" applyBorder="1" applyAlignment="1">
      <protection locked="0"/>
    </xf>
    <xf numFmtId="0" fontId="20" fillId="2" borderId="0" xfId="0" applyFont="1" applyAlignment="1">
      <alignment vertical="center" wrapText="1"/>
    </xf>
    <xf numFmtId="0" fontId="20" fillId="2" borderId="0" xfId="0" applyFont="1" applyAlignment="1">
      <alignment vertical="center"/>
    </xf>
    <xf numFmtId="0" fontId="0" fillId="2" borderId="32" xfId="0" applyBorder="1"/>
    <xf numFmtId="0" fontId="0" fillId="2" borderId="33" xfId="0" applyBorder="1"/>
    <xf numFmtId="0" fontId="0" fillId="2" borderId="34" xfId="0" applyBorder="1"/>
    <xf numFmtId="0" fontId="0" fillId="2" borderId="35" xfId="0" applyBorder="1"/>
    <xf numFmtId="0" fontId="0" fillId="2" borderId="15" xfId="0" applyBorder="1"/>
    <xf numFmtId="0" fontId="0" fillId="2" borderId="17" xfId="0" applyBorder="1"/>
    <xf numFmtId="0" fontId="34" fillId="2" borderId="0" xfId="0" applyFont="1"/>
    <xf numFmtId="0" fontId="23" fillId="2" borderId="0" xfId="7" applyFont="1" applyFill="1" applyBorder="1">
      <protection locked="0"/>
    </xf>
    <xf numFmtId="0" fontId="27" fillId="2" borderId="0" xfId="9" applyFill="1" applyBorder="1" applyAlignment="1">
      <alignment horizontal="center" vertical="center" wrapText="1"/>
    </xf>
    <xf numFmtId="0" fontId="36" fillId="2" borderId="0" xfId="0" applyFont="1" applyAlignment="1">
      <alignment vertical="center"/>
    </xf>
    <xf numFmtId="0" fontId="35" fillId="2" borderId="0" xfId="0" applyFont="1"/>
    <xf numFmtId="0" fontId="0" fillId="2" borderId="34" xfId="0" applyBorder="1" applyAlignment="1">
      <alignment horizontal="left" vertical="top"/>
    </xf>
    <xf numFmtId="0" fontId="0" fillId="2" borderId="35" xfId="0" applyBorder="1" applyAlignment="1">
      <alignment horizontal="left" vertical="top"/>
    </xf>
    <xf numFmtId="0" fontId="43" fillId="2" borderId="0" xfId="0" applyFont="1"/>
    <xf numFmtId="0" fontId="23" fillId="2" borderId="0" xfId="7" applyFont="1" applyFill="1" applyBorder="1" applyAlignment="1">
      <alignment horizontal="left" vertical="top"/>
      <protection locked="0"/>
    </xf>
    <xf numFmtId="0" fontId="23" fillId="2" borderId="0" xfId="7" applyFont="1" applyFill="1" applyBorder="1" applyAlignment="1">
      <alignment vertical="top"/>
      <protection locked="0"/>
    </xf>
    <xf numFmtId="0" fontId="23" fillId="2" borderId="35" xfId="7" applyFont="1" applyFill="1" applyBorder="1" applyAlignment="1">
      <alignment vertical="top"/>
      <protection locked="0"/>
    </xf>
    <xf numFmtId="0" fontId="31" fillId="14" borderId="0" xfId="0" applyFont="1" applyFill="1"/>
    <xf numFmtId="0" fontId="0" fillId="14" borderId="0" xfId="0" applyFill="1"/>
    <xf numFmtId="0" fontId="20" fillId="14" borderId="0" xfId="0" applyFont="1" applyFill="1" applyAlignment="1">
      <alignment vertical="center" wrapText="1"/>
    </xf>
    <xf numFmtId="0" fontId="20" fillId="14" borderId="0" xfId="0" applyFont="1" applyFill="1" applyAlignment="1">
      <alignment vertical="center"/>
    </xf>
    <xf numFmtId="0" fontId="36" fillId="14" borderId="0" xfId="0" applyFont="1" applyFill="1" applyAlignment="1">
      <alignment vertical="center"/>
    </xf>
    <xf numFmtId="0" fontId="0" fillId="2" borderId="0" xfId="0" applyAlignment="1">
      <alignment horizontal="left" vertical="center" indent="1"/>
    </xf>
    <xf numFmtId="0" fontId="0" fillId="2" borderId="0" xfId="0" applyAlignment="1">
      <alignment horizontal="left" vertical="center" wrapText="1" indent="3"/>
    </xf>
    <xf numFmtId="0" fontId="20" fillId="2" borderId="0" xfId="0" applyFont="1" applyAlignment="1">
      <alignment vertical="top" wrapText="1"/>
    </xf>
    <xf numFmtId="0" fontId="20" fillId="2" borderId="0" xfId="0" applyFont="1" applyAlignment="1">
      <alignment horizontal="left" vertical="top" wrapText="1"/>
    </xf>
    <xf numFmtId="0" fontId="20" fillId="2" borderId="0" xfId="0" applyFont="1" applyAlignment="1">
      <alignment horizontal="left" vertical="top"/>
    </xf>
    <xf numFmtId="0" fontId="38" fillId="2" borderId="0" xfId="0" applyFont="1" applyAlignment="1">
      <alignment horizontal="center" vertical="center" wrapText="1"/>
    </xf>
    <xf numFmtId="0" fontId="20" fillId="2" borderId="16" xfId="0" applyFont="1" applyBorder="1" applyAlignment="1">
      <alignment vertical="center" wrapText="1"/>
    </xf>
    <xf numFmtId="0" fontId="20" fillId="2" borderId="16" xfId="0" applyFont="1" applyBorder="1" applyAlignment="1">
      <alignment vertical="center"/>
    </xf>
    <xf numFmtId="0" fontId="21" fillId="2" borderId="0" xfId="3" applyFill="1" applyProtection="1"/>
    <xf numFmtId="0" fontId="21" fillId="2" borderId="35" xfId="3" applyFill="1" applyBorder="1" applyProtection="1"/>
    <xf numFmtId="0" fontId="22" fillId="2" borderId="0" xfId="5" applyFill="1" applyBorder="1" applyProtection="1">
      <alignment vertical="center" wrapText="1"/>
    </xf>
    <xf numFmtId="0" fontId="0" fillId="12" borderId="36" xfId="6" applyFont="1" applyBorder="1" applyProtection="1"/>
    <xf numFmtId="0" fontId="37" fillId="2" borderId="0" xfId="5" applyFont="1" applyFill="1" applyBorder="1" applyAlignment="1" applyProtection="1"/>
    <xf numFmtId="0" fontId="22" fillId="2" borderId="5" xfId="5" applyFill="1" applyBorder="1" applyProtection="1">
      <alignment vertical="center" wrapText="1"/>
    </xf>
    <xf numFmtId="0" fontId="0" fillId="2" borderId="0" xfId="0" applyAlignment="1">
      <alignment wrapText="1"/>
    </xf>
    <xf numFmtId="0" fontId="0" fillId="2" borderId="0" xfId="6" applyFont="1" applyFill="1" applyAlignment="1" applyProtection="1">
      <alignment vertical="center"/>
    </xf>
    <xf numFmtId="0" fontId="21" fillId="2" borderId="5" xfId="3" applyFill="1" applyBorder="1" applyProtection="1"/>
    <xf numFmtId="0" fontId="21" fillId="2" borderId="33" xfId="3" applyFill="1" applyBorder="1" applyProtection="1"/>
    <xf numFmtId="0" fontId="46" fillId="2" borderId="0" xfId="4" applyFont="1" applyFill="1" applyAlignment="1" applyProtection="1">
      <alignment vertical="top"/>
    </xf>
    <xf numFmtId="0" fontId="0" fillId="2" borderId="3" xfId="0" applyBorder="1"/>
    <xf numFmtId="0" fontId="0" fillId="2" borderId="7" xfId="0" applyBorder="1"/>
    <xf numFmtId="3" fontId="16" fillId="2" borderId="7" xfId="6" applyNumberFormat="1" applyFont="1" applyFill="1" applyBorder="1" applyAlignment="1" applyProtection="1">
      <alignment horizontal="left"/>
    </xf>
    <xf numFmtId="0" fontId="0" fillId="2" borderId="5" xfId="0" applyBorder="1" applyAlignment="1">
      <alignment vertical="center"/>
    </xf>
    <xf numFmtId="0" fontId="0" fillId="2" borderId="5" xfId="0" applyBorder="1" applyAlignment="1">
      <alignment vertical="top"/>
    </xf>
    <xf numFmtId="0" fontId="0" fillId="2" borderId="5" xfId="0" applyBorder="1" applyAlignment="1">
      <alignment vertical="top" wrapText="1"/>
    </xf>
    <xf numFmtId="3" fontId="16" fillId="2" borderId="5" xfId="6" applyNumberFormat="1" applyFont="1" applyFill="1" applyBorder="1" applyAlignment="1" applyProtection="1">
      <alignment horizontal="left" vertical="center"/>
    </xf>
    <xf numFmtId="0" fontId="0" fillId="2" borderId="4" xfId="0" applyBorder="1"/>
    <xf numFmtId="3" fontId="16" fillId="2" borderId="4" xfId="6" applyNumberFormat="1" applyFont="1" applyFill="1" applyBorder="1" applyAlignment="1" applyProtection="1">
      <alignment horizontal="left"/>
    </xf>
    <xf numFmtId="0" fontId="20" fillId="2" borderId="1" xfId="28" applyAlignment="1" applyProtection="1">
      <alignment vertical="center" wrapText="1"/>
    </xf>
    <xf numFmtId="3" fontId="26" fillId="2" borderId="1" xfId="9" applyNumberFormat="1" applyFont="1" applyFill="1" applyBorder="1" applyAlignment="1" applyProtection="1">
      <alignment horizontal="left"/>
    </xf>
    <xf numFmtId="3" fontId="26" fillId="3" borderId="1" xfId="9" applyNumberFormat="1" applyFont="1" applyBorder="1" applyAlignment="1" applyProtection="1">
      <alignment horizontal="center"/>
    </xf>
    <xf numFmtId="0" fontId="22" fillId="2" borderId="0" xfId="5" quotePrefix="1" applyFill="1" applyBorder="1" applyAlignment="1" applyProtection="1">
      <alignment vertical="top" wrapText="1"/>
    </xf>
    <xf numFmtId="0" fontId="22" fillId="2" borderId="35" xfId="5" quotePrefix="1" applyFill="1" applyBorder="1" applyAlignment="1" applyProtection="1">
      <alignment vertical="top" wrapText="1"/>
    </xf>
    <xf numFmtId="0" fontId="0" fillId="2" borderId="0" xfId="0" applyAlignment="1">
      <alignment vertical="center"/>
    </xf>
    <xf numFmtId="0" fontId="20" fillId="2" borderId="1" xfId="28" applyProtection="1">
      <alignment horizontal="left" vertical="center" wrapText="1"/>
    </xf>
    <xf numFmtId="0" fontId="22" fillId="2" borderId="0" xfId="5" applyFill="1" applyBorder="1" applyAlignment="1" applyProtection="1">
      <alignment vertical="center" wrapText="1"/>
    </xf>
    <xf numFmtId="0" fontId="0" fillId="2" borderId="6" xfId="0" applyBorder="1"/>
    <xf numFmtId="3" fontId="27" fillId="3" borderId="6" xfId="9" applyNumberFormat="1" applyBorder="1" applyAlignment="1" applyProtection="1"/>
    <xf numFmtId="0" fontId="5" fillId="2" borderId="1" xfId="0" applyFont="1" applyBorder="1"/>
    <xf numFmtId="3" fontId="26" fillId="3" borderId="1" xfId="9" applyNumberFormat="1" applyFont="1" applyBorder="1" applyAlignment="1" applyProtection="1"/>
    <xf numFmtId="0" fontId="46" fillId="2" borderId="0" xfId="4" applyFont="1" applyFill="1" applyProtection="1"/>
    <xf numFmtId="0" fontId="0" fillId="2" borderId="0" xfId="0" applyAlignment="1">
      <alignment vertical="center" wrapText="1"/>
    </xf>
    <xf numFmtId="0" fontId="46" fillId="2" borderId="0" xfId="4" applyFont="1" applyFill="1" applyAlignment="1" applyProtection="1">
      <alignment vertical="center"/>
    </xf>
    <xf numFmtId="0" fontId="21" fillId="2" borderId="0" xfId="3" applyFill="1" applyAlignment="1" applyProtection="1">
      <alignment horizontal="left"/>
    </xf>
    <xf numFmtId="0" fontId="22" fillId="2" borderId="0" xfId="5" applyFill="1" applyBorder="1" applyAlignment="1" applyProtection="1">
      <alignment wrapText="1"/>
    </xf>
    <xf numFmtId="0" fontId="23" fillId="2" borderId="0" xfId="7" applyFont="1" applyFill="1" applyBorder="1" applyAlignment="1" applyProtection="1">
      <alignment horizontal="left"/>
    </xf>
    <xf numFmtId="0" fontId="23" fillId="2" borderId="0" xfId="7" applyFont="1" applyFill="1" applyBorder="1" applyAlignment="1" applyProtection="1">
      <alignment horizontal="left" vertical="center"/>
    </xf>
    <xf numFmtId="0" fontId="18" fillId="2" borderId="0" xfId="7" applyFill="1" applyBorder="1" applyAlignment="1" applyProtection="1">
      <alignment horizontal="center" vertical="center"/>
    </xf>
    <xf numFmtId="0" fontId="23" fillId="2" borderId="0" xfId="7" applyFont="1" applyFill="1" applyBorder="1" applyProtection="1"/>
    <xf numFmtId="0" fontId="22" fillId="2" borderId="0" xfId="5" applyFill="1" applyBorder="1" applyAlignment="1" applyProtection="1">
      <alignment horizontal="left" vertical="center" wrapText="1"/>
    </xf>
    <xf numFmtId="0" fontId="33" fillId="2" borderId="16" xfId="0" applyFont="1" applyBorder="1" applyAlignment="1">
      <alignment horizontal="left" vertical="center" wrapText="1"/>
    </xf>
    <xf numFmtId="0" fontId="18" fillId="2" borderId="16" xfId="7" applyFill="1" applyBorder="1" applyAlignment="1" applyProtection="1">
      <alignment horizontal="center" vertical="center"/>
    </xf>
    <xf numFmtId="0" fontId="22" fillId="2" borderId="16" xfId="5" applyFill="1" applyBorder="1" applyAlignment="1" applyProtection="1">
      <alignment horizontal="left" vertical="center" wrapText="1"/>
    </xf>
    <xf numFmtId="0" fontId="0" fillId="12" borderId="36" xfId="6" applyFont="1" applyBorder="1">
      <protection locked="0"/>
    </xf>
    <xf numFmtId="0" fontId="0" fillId="12" borderId="36" xfId="6" applyFont="1" applyBorder="1" applyAlignment="1">
      <alignment vertical="center"/>
      <protection locked="0"/>
    </xf>
    <xf numFmtId="3" fontId="16" fillId="12" borderId="7" xfId="6" applyNumberFormat="1" applyFont="1" applyBorder="1" applyAlignment="1">
      <alignment horizontal="center"/>
      <protection locked="0"/>
    </xf>
    <xf numFmtId="3" fontId="16" fillId="12" borderId="5" xfId="6" applyNumberFormat="1" applyFont="1" applyBorder="1" applyAlignment="1">
      <alignment horizontal="center" vertical="center"/>
      <protection locked="0"/>
    </xf>
    <xf numFmtId="3" fontId="16" fillId="12" borderId="4" xfId="6" applyNumberFormat="1" applyFont="1" applyBorder="1" applyAlignment="1">
      <alignment horizontal="center"/>
      <protection locked="0"/>
    </xf>
    <xf numFmtId="3" fontId="0" fillId="12" borderId="5" xfId="6" applyNumberFormat="1" applyFont="1" applyBorder="1" applyAlignment="1">
      <protection locked="0"/>
    </xf>
    <xf numFmtId="3" fontId="0" fillId="12" borderId="4" xfId="6" applyNumberFormat="1" applyFont="1" applyBorder="1" applyAlignment="1">
      <protection locked="0"/>
    </xf>
    <xf numFmtId="2" fontId="0" fillId="12" borderId="36" xfId="6" applyNumberFormat="1" applyFont="1" applyBorder="1" applyAlignment="1">
      <alignment horizontal="center" vertical="center"/>
      <protection locked="0"/>
    </xf>
    <xf numFmtId="0" fontId="0" fillId="2" borderId="0" xfId="0" applyAlignment="1">
      <alignment horizontal="left" indent="1"/>
    </xf>
    <xf numFmtId="0" fontId="0" fillId="12" borderId="0" xfId="6" applyFont="1" applyAlignment="1">
      <alignment horizontal="left"/>
      <protection locked="0"/>
    </xf>
    <xf numFmtId="0" fontId="0" fillId="12" borderId="0" xfId="6" applyFont="1" applyAlignment="1">
      <alignment horizontal="left" vertical="top" wrapText="1"/>
      <protection locked="0"/>
    </xf>
    <xf numFmtId="14" fontId="0" fillId="12" borderId="0" xfId="6" applyNumberFormat="1" applyFont="1" applyAlignment="1">
      <alignment horizontal="left"/>
      <protection locked="0"/>
    </xf>
    <xf numFmtId="0" fontId="15" fillId="4" borderId="0" xfId="24" applyFont="1" applyBorder="1" applyAlignment="1" applyProtection="1"/>
    <xf numFmtId="0" fontId="27" fillId="3" borderId="0" xfId="9" applyBorder="1" applyAlignment="1" applyProtection="1"/>
    <xf numFmtId="0" fontId="21" fillId="2" borderId="22" xfId="3" applyFill="1" applyBorder="1" applyProtection="1"/>
    <xf numFmtId="0" fontId="0" fillId="2" borderId="25" xfId="0" quotePrefix="1" applyBorder="1"/>
    <xf numFmtId="0" fontId="27" fillId="3" borderId="0" xfId="9" applyBorder="1" applyAlignment="1" applyProtection="1">
      <alignment horizontal="center"/>
    </xf>
    <xf numFmtId="0" fontId="28" fillId="2" borderId="0" xfId="4" applyFill="1" applyProtection="1"/>
    <xf numFmtId="0" fontId="29" fillId="13" borderId="0" xfId="10" applyBorder="1" applyAlignment="1" applyProtection="1">
      <alignment horizontal="center"/>
    </xf>
    <xf numFmtId="0" fontId="27" fillId="13" borderId="0" xfId="22" applyBorder="1" applyAlignment="1" applyProtection="1">
      <alignment horizontal="center"/>
    </xf>
    <xf numFmtId="0" fontId="0" fillId="2" borderId="6" xfId="0" applyBorder="1" applyAlignment="1">
      <alignment horizontal="left"/>
    </xf>
    <xf numFmtId="0" fontId="0" fillId="2" borderId="7" xfId="0" applyBorder="1" applyAlignment="1">
      <alignment horizontal="left"/>
    </xf>
    <xf numFmtId="0" fontId="0" fillId="2" borderId="4" xfId="0" applyBorder="1" applyAlignment="1">
      <alignment horizontal="left"/>
    </xf>
    <xf numFmtId="0" fontId="28" fillId="2" borderId="0" xfId="4" applyFill="1" applyAlignment="1" applyProtection="1">
      <alignment horizontal="left"/>
    </xf>
    <xf numFmtId="0" fontId="22" fillId="2" borderId="0" xfId="5" applyFill="1" applyAlignment="1" applyProtection="1">
      <alignment vertical="center" wrapText="1"/>
    </xf>
    <xf numFmtId="0" fontId="24" fillId="2" borderId="0" xfId="23" applyProtection="1"/>
    <xf numFmtId="0" fontId="29" fillId="13" borderId="0" xfId="10" applyBorder="1" applyProtection="1"/>
    <xf numFmtId="0" fontId="27" fillId="13" borderId="0" xfId="22" applyBorder="1" applyProtection="1"/>
    <xf numFmtId="0" fontId="35" fillId="2" borderId="0" xfId="9" applyFont="1" applyFill="1" applyBorder="1" applyAlignment="1" applyProtection="1"/>
    <xf numFmtId="164" fontId="35" fillId="15" borderId="0" xfId="9" applyNumberFormat="1" applyFont="1" applyFill="1" applyBorder="1" applyAlignment="1" applyProtection="1"/>
    <xf numFmtId="164" fontId="35" fillId="2" borderId="0" xfId="9" applyNumberFormat="1" applyFont="1" applyFill="1" applyBorder="1" applyAlignment="1" applyProtection="1"/>
    <xf numFmtId="0" fontId="35" fillId="2" borderId="0" xfId="0" applyFont="1" applyAlignment="1">
      <alignment horizontal="left" vertical="top" wrapText="1"/>
    </xf>
    <xf numFmtId="0" fontId="17" fillId="2" borderId="34" xfId="2" applyFill="1" applyBorder="1" applyProtection="1"/>
    <xf numFmtId="0" fontId="32" fillId="2" borderId="0" xfId="2" applyFont="1" applyFill="1" applyBorder="1" applyAlignment="1" applyProtection="1"/>
    <xf numFmtId="0" fontId="17" fillId="2" borderId="0" xfId="2" applyFill="1" applyBorder="1" applyProtection="1"/>
    <xf numFmtId="0" fontId="17" fillId="2" borderId="35" xfId="2" applyFill="1" applyBorder="1" applyProtection="1"/>
    <xf numFmtId="0" fontId="23" fillId="2" borderId="0" xfId="7" applyFont="1" applyFill="1" applyBorder="1" applyAlignment="1" applyProtection="1"/>
    <xf numFmtId="0" fontId="1" fillId="2" borderId="34" xfId="0" applyFont="1" applyBorder="1"/>
    <xf numFmtId="0" fontId="1" fillId="2" borderId="0" xfId="0" applyFont="1"/>
    <xf numFmtId="0" fontId="44" fillId="2" borderId="0" xfId="0" applyFont="1" applyAlignment="1">
      <alignment vertical="center"/>
    </xf>
    <xf numFmtId="0" fontId="44" fillId="2" borderId="35" xfId="0" applyFont="1" applyBorder="1" applyAlignment="1">
      <alignment vertical="center"/>
    </xf>
    <xf numFmtId="0" fontId="42" fillId="2" borderId="34" xfId="0" applyFont="1" applyBorder="1" applyAlignment="1">
      <alignment horizontal="center" wrapText="1"/>
    </xf>
    <xf numFmtId="0" fontId="31" fillId="16" borderId="0" xfId="0" applyFont="1" applyFill="1"/>
    <xf numFmtId="0" fontId="0" fillId="16" borderId="0" xfId="0" applyFill="1"/>
    <xf numFmtId="0" fontId="0" fillId="16" borderId="35" xfId="0" applyFill="1" applyBorder="1"/>
    <xf numFmtId="0" fontId="20" fillId="16" borderId="0" xfId="0" applyFont="1" applyFill="1" applyAlignment="1">
      <alignment vertical="center" wrapText="1"/>
    </xf>
    <xf numFmtId="0" fontId="20" fillId="16" borderId="0" xfId="0" applyFont="1" applyFill="1" applyAlignment="1">
      <alignment vertical="center"/>
    </xf>
    <xf numFmtId="0" fontId="20" fillId="16" borderId="35" xfId="0" applyFont="1" applyFill="1" applyBorder="1" applyAlignment="1">
      <alignment vertical="center"/>
    </xf>
    <xf numFmtId="0" fontId="20" fillId="2" borderId="35" xfId="0" applyFont="1" applyBorder="1" applyAlignment="1">
      <alignment vertical="center"/>
    </xf>
    <xf numFmtId="0" fontId="23" fillId="2" borderId="0" xfId="7" applyFont="1" applyFill="1" applyBorder="1" applyAlignment="1" applyProtection="1">
      <alignment vertical="center"/>
    </xf>
    <xf numFmtId="0" fontId="23" fillId="2" borderId="0" xfId="7" quotePrefix="1" applyFont="1" applyFill="1" applyBorder="1" applyAlignment="1" applyProtection="1"/>
    <xf numFmtId="0" fontId="0" fillId="2" borderId="0" xfId="0" applyAlignment="1">
      <alignment horizontal="center"/>
    </xf>
    <xf numFmtId="0" fontId="0" fillId="2" borderId="0" xfId="0" quotePrefix="1" applyAlignment="1">
      <alignment horizontal="left" vertical="top"/>
    </xf>
    <xf numFmtId="0" fontId="21" fillId="2" borderId="22" xfId="3" applyFill="1" applyBorder="1" applyAlignment="1" applyProtection="1">
      <alignment horizontal="left" vertical="top"/>
    </xf>
    <xf numFmtId="0" fontId="0" fillId="2" borderId="22" xfId="0" applyBorder="1" applyAlignment="1">
      <alignment vertical="top" wrapText="1"/>
    </xf>
    <xf numFmtId="0" fontId="21" fillId="2" borderId="22" xfId="3" quotePrefix="1" applyFill="1" applyBorder="1" applyAlignment="1" applyProtection="1">
      <alignment horizontal="left" vertical="top"/>
    </xf>
    <xf numFmtId="0" fontId="21" fillId="2" borderId="22" xfId="3" applyFill="1" applyBorder="1" applyAlignment="1" applyProtection="1">
      <alignment vertical="top" wrapText="1"/>
    </xf>
    <xf numFmtId="0" fontId="18" fillId="2" borderId="0" xfId="7" applyFill="1" applyBorder="1" applyAlignment="1" applyProtection="1"/>
    <xf numFmtId="0" fontId="0" fillId="2" borderId="29" xfId="0" applyBorder="1" applyAlignment="1">
      <alignment horizontal="center"/>
    </xf>
    <xf numFmtId="0" fontId="25" fillId="2" borderId="32" xfId="1" applyFill="1" applyBorder="1" applyAlignment="1" applyProtection="1">
      <alignment horizontal="center" wrapText="1"/>
    </xf>
    <xf numFmtId="0" fontId="25" fillId="2" borderId="5" xfId="1" applyFill="1" applyBorder="1" applyAlignment="1" applyProtection="1">
      <alignment horizontal="center" wrapText="1"/>
    </xf>
    <xf numFmtId="0" fontId="25" fillId="2" borderId="33" xfId="1" applyFill="1" applyBorder="1" applyAlignment="1" applyProtection="1">
      <alignment horizontal="center" wrapText="1"/>
    </xf>
    <xf numFmtId="0" fontId="25" fillId="2" borderId="34" xfId="1" applyFill="1" applyBorder="1" applyAlignment="1" applyProtection="1">
      <alignment horizontal="center" wrapText="1"/>
    </xf>
    <xf numFmtId="0" fontId="25" fillId="2" borderId="0" xfId="1" applyFill="1" applyBorder="1" applyAlignment="1" applyProtection="1">
      <alignment horizontal="center" wrapText="1"/>
    </xf>
    <xf numFmtId="0" fontId="25" fillId="2" borderId="35" xfId="1" applyFill="1" applyBorder="1" applyAlignment="1" applyProtection="1">
      <alignment horizontal="center" wrapText="1"/>
    </xf>
    <xf numFmtId="0" fontId="44" fillId="2" borderId="0" xfId="0" applyFont="1" applyAlignment="1">
      <alignment vertical="center" wrapText="1"/>
    </xf>
    <xf numFmtId="0" fontId="23" fillId="2" borderId="0" xfId="7" applyFont="1" applyFill="1" applyBorder="1" applyAlignment="1">
      <protection locked="0"/>
    </xf>
    <xf numFmtId="0" fontId="16" fillId="2" borderId="0" xfId="0" applyFont="1"/>
    <xf numFmtId="0" fontId="0" fillId="2" borderId="0" xfId="0" applyAlignment="1">
      <alignment vertical="top"/>
    </xf>
    <xf numFmtId="0" fontId="0" fillId="2" borderId="0" xfId="0"/>
    <xf numFmtId="0" fontId="0" fillId="2" borderId="0" xfId="0" applyAlignment="1">
      <alignment vertical="top" wrapText="1"/>
    </xf>
    <xf numFmtId="0" fontId="18" fillId="2" borderId="0" xfId="7" applyFill="1" applyAlignment="1" applyProtection="1">
      <alignment horizontal="left"/>
    </xf>
    <xf numFmtId="0" fontId="17" fillId="2" borderId="21" xfId="2" applyFill="1" applyBorder="1" applyAlignment="1" applyProtection="1">
      <alignment horizontal="left" vertical="center"/>
    </xf>
    <xf numFmtId="0" fontId="17" fillId="2" borderId="22" xfId="2" applyFill="1" applyBorder="1" applyAlignment="1" applyProtection="1">
      <alignment horizontal="left" vertical="center"/>
    </xf>
    <xf numFmtId="0" fontId="17" fillId="2" borderId="23" xfId="2" applyFill="1" applyBorder="1" applyAlignment="1" applyProtection="1">
      <alignment horizontal="left" vertical="center"/>
    </xf>
    <xf numFmtId="0" fontId="17" fillId="2" borderId="26" xfId="2" applyFill="1" applyBorder="1" applyAlignment="1" applyProtection="1">
      <alignment horizontal="left" vertical="center"/>
    </xf>
    <xf numFmtId="0" fontId="17" fillId="2" borderId="20" xfId="2" applyFill="1" applyAlignment="1" applyProtection="1">
      <alignment horizontal="left" vertical="center"/>
    </xf>
    <xf numFmtId="0" fontId="17" fillId="2" borderId="27" xfId="2" applyFill="1" applyBorder="1" applyAlignment="1" applyProtection="1">
      <alignment horizontal="left" vertical="center"/>
    </xf>
    <xf numFmtId="0" fontId="27" fillId="3" borderId="0" xfId="9" applyBorder="1" applyAlignment="1" applyProtection="1">
      <alignment vertical="top"/>
    </xf>
    <xf numFmtId="0" fontId="35" fillId="2" borderId="0" xfId="0" applyFont="1" applyAlignment="1">
      <alignment vertical="top" wrapText="1"/>
    </xf>
    <xf numFmtId="0" fontId="0" fillId="4" borderId="0" xfId="24" applyFont="1" applyBorder="1" applyAlignment="1" applyProtection="1">
      <alignment vertical="top"/>
    </xf>
    <xf numFmtId="0" fontId="22" fillId="2" borderId="0" xfId="5" applyFill="1" applyAlignment="1" applyProtection="1">
      <alignment horizontal="left"/>
    </xf>
    <xf numFmtId="0" fontId="20" fillId="2" borderId="2" xfId="28" applyBorder="1" applyAlignment="1" applyProtection="1">
      <alignment horizontal="right" vertical="center" wrapText="1"/>
    </xf>
    <xf numFmtId="0" fontId="20" fillId="2" borderId="3" xfId="28" applyBorder="1" applyAlignment="1" applyProtection="1">
      <alignment horizontal="right" vertical="center" wrapText="1"/>
    </xf>
    <xf numFmtId="0" fontId="0" fillId="2" borderId="7" xfId="0" applyBorder="1" applyAlignment="1">
      <alignment horizontal="left" vertical="top" wrapText="1"/>
    </xf>
    <xf numFmtId="0" fontId="0" fillId="12" borderId="37" xfId="6" applyFont="1" applyBorder="1" applyAlignment="1">
      <protection locked="0"/>
    </xf>
    <xf numFmtId="0" fontId="0" fillId="12" borderId="38" xfId="6" applyFont="1" applyBorder="1" applyAlignment="1">
      <protection locked="0"/>
    </xf>
    <xf numFmtId="0" fontId="0" fillId="2" borderId="0" xfId="0" applyAlignment="1">
      <alignment vertical="center" wrapText="1"/>
    </xf>
    <xf numFmtId="166" fontId="0" fillId="12" borderId="39" xfId="6" applyNumberFormat="1" applyFont="1" applyBorder="1" applyAlignment="1">
      <alignment horizontal="center" vertical="center"/>
      <protection locked="0"/>
    </xf>
    <xf numFmtId="166" fontId="0" fillId="12" borderId="40" xfId="6" applyNumberFormat="1" applyFont="1" applyBorder="1" applyAlignment="1">
      <alignment horizontal="center" vertical="center"/>
      <protection locked="0"/>
    </xf>
    <xf numFmtId="0" fontId="22" fillId="2" borderId="0" xfId="5" applyFill="1" applyBorder="1" applyAlignment="1" applyProtection="1">
      <alignment horizontal="left" vertical="top" wrapText="1"/>
    </xf>
    <xf numFmtId="0" fontId="22" fillId="2" borderId="35" xfId="5" applyFill="1" applyBorder="1" applyAlignment="1" applyProtection="1">
      <alignment horizontal="left" vertical="top" wrapText="1"/>
    </xf>
    <xf numFmtId="0" fontId="41" fillId="2" borderId="0" xfId="7" applyFont="1" applyFill="1" applyBorder="1" applyAlignment="1" applyProtection="1">
      <alignment horizontal="center" vertical="center" wrapText="1"/>
    </xf>
    <xf numFmtId="0" fontId="18" fillId="2" borderId="0" xfId="7" applyFill="1" applyBorder="1" applyAlignment="1" applyProtection="1">
      <alignment horizontal="center" vertical="center" wrapText="1"/>
    </xf>
    <xf numFmtId="0" fontId="18" fillId="2" borderId="35" xfId="7" applyFill="1" applyBorder="1" applyAlignment="1" applyProtection="1">
      <alignment horizontal="center" vertical="center" wrapText="1"/>
    </xf>
    <xf numFmtId="0" fontId="22" fillId="2" borderId="0" xfId="5" applyFill="1" applyBorder="1" applyAlignment="1" applyProtection="1">
      <alignment horizontal="center" vertical="center" wrapText="1"/>
    </xf>
    <xf numFmtId="0" fontId="20" fillId="2" borderId="1" xfId="28" applyProtection="1">
      <alignment horizontal="left" vertical="center" wrapText="1"/>
    </xf>
    <xf numFmtId="0" fontId="20" fillId="2" borderId="2" xfId="28" applyBorder="1" applyAlignment="1" applyProtection="1">
      <alignment vertical="center" wrapText="1"/>
    </xf>
    <xf numFmtId="0" fontId="20" fillId="2" borderId="3" xfId="28" applyBorder="1" applyAlignment="1" applyProtection="1">
      <alignment vertical="center" wrapText="1"/>
    </xf>
    <xf numFmtId="0" fontId="35" fillId="2" borderId="0" xfId="0" applyFont="1" applyAlignment="1">
      <alignment horizontal="left" vertical="center" wrapText="1"/>
    </xf>
    <xf numFmtId="0" fontId="0" fillId="2" borderId="0" xfId="0" applyAlignment="1">
      <alignment vertical="center"/>
    </xf>
    <xf numFmtId="0" fontId="35" fillId="2" borderId="0" xfId="0" applyFont="1"/>
    <xf numFmtId="0" fontId="20" fillId="2" borderId="1" xfId="28" applyFill="1" applyAlignment="1" applyProtection="1">
      <alignment horizontal="right" vertical="center" wrapText="1"/>
    </xf>
    <xf numFmtId="0" fontId="20" fillId="2" borderId="1" xfId="28" applyFill="1" applyProtection="1">
      <alignment horizontal="left" vertical="center" wrapText="1"/>
    </xf>
    <xf numFmtId="0" fontId="20" fillId="2" borderId="31" xfId="28" applyFill="1" applyBorder="1" applyProtection="1">
      <alignment horizontal="left" vertical="center" wrapText="1"/>
    </xf>
    <xf numFmtId="0" fontId="20" fillId="2" borderId="6" xfId="28" applyFill="1" applyBorder="1" applyProtection="1">
      <alignment horizontal="left" vertical="center" wrapText="1"/>
    </xf>
    <xf numFmtId="0" fontId="20" fillId="2" borderId="18" xfId="28" applyFill="1" applyBorder="1" applyProtection="1">
      <alignment horizontal="left" vertical="center" wrapText="1"/>
    </xf>
    <xf numFmtId="0" fontId="5" fillId="2" borderId="2" xfId="0" applyFont="1" applyBorder="1" applyAlignment="1">
      <alignment horizontal="right" vertical="center" wrapText="1"/>
    </xf>
    <xf numFmtId="0" fontId="5" fillId="2" borderId="16" xfId="0" applyFont="1" applyBorder="1" applyAlignment="1">
      <alignment horizontal="right" vertical="center" wrapText="1"/>
    </xf>
    <xf numFmtId="0" fontId="29" fillId="13" borderId="0" xfId="10" quotePrefix="1" applyBorder="1" applyAlignment="1" applyProtection="1"/>
    <xf numFmtId="0" fontId="27" fillId="13" borderId="0" xfId="22" applyBorder="1" applyAlignment="1" applyProtection="1">
      <alignment horizontal="left" vertical="center" wrapText="1"/>
    </xf>
    <xf numFmtId="0" fontId="0" fillId="12" borderId="7" xfId="6" applyFont="1" applyBorder="1" applyAlignment="1">
      <protection locked="0"/>
    </xf>
    <xf numFmtId="0" fontId="0" fillId="12" borderId="4" xfId="6" applyFont="1" applyBorder="1" applyAlignment="1">
      <protection locked="0"/>
    </xf>
    <xf numFmtId="0" fontId="18" fillId="2" borderId="0" xfId="7" applyFill="1" applyAlignment="1">
      <protection locked="0"/>
    </xf>
    <xf numFmtId="0" fontId="27" fillId="13" borderId="0" xfId="22" applyBorder="1" applyAlignment="1" applyProtection="1">
      <alignment horizontal="left" vertical="center"/>
    </xf>
    <xf numFmtId="0" fontId="27" fillId="13" borderId="0" xfId="22" applyBorder="1" applyAlignment="1" applyProtection="1">
      <alignment horizontal="center" vertical="center"/>
    </xf>
    <xf numFmtId="0" fontId="27" fillId="3" borderId="0" xfId="9" applyBorder="1" applyAlignment="1" applyProtection="1"/>
    <xf numFmtId="0" fontId="22" fillId="2" borderId="0" xfId="5" quotePrefix="1" applyFill="1" applyBorder="1" applyAlignment="1" applyProtection="1">
      <alignment horizontal="left" wrapText="1"/>
    </xf>
    <xf numFmtId="0" fontId="29" fillId="13" borderId="0" xfId="10" applyBorder="1" applyAlignment="1" applyProtection="1">
      <alignment horizontal="center" vertical="center"/>
    </xf>
    <xf numFmtId="0" fontId="27" fillId="13" borderId="0" xfId="22" applyBorder="1" applyAlignment="1" applyProtection="1">
      <alignment vertical="center"/>
    </xf>
    <xf numFmtId="0" fontId="29" fillId="13" borderId="0" xfId="10" applyBorder="1" applyAlignment="1" applyProtection="1">
      <alignment horizontal="left" wrapText="1"/>
    </xf>
    <xf numFmtId="0" fontId="29" fillId="13" borderId="0" xfId="10" quotePrefix="1" applyBorder="1" applyAlignment="1" applyProtection="1">
      <alignment vertical="center" wrapText="1"/>
    </xf>
    <xf numFmtId="164" fontId="27" fillId="3" borderId="0" xfId="9" applyNumberFormat="1" applyBorder="1" applyAlignment="1" applyProtection="1">
      <alignment horizontal="left"/>
    </xf>
    <xf numFmtId="0" fontId="27" fillId="13" borderId="0" xfId="22" applyBorder="1" applyAlignment="1" applyProtection="1">
      <alignment horizontal="left" wrapText="1"/>
    </xf>
    <xf numFmtId="0" fontId="27" fillId="13" borderId="0" xfId="22" applyBorder="1" applyAlignment="1" applyProtection="1"/>
    <xf numFmtId="0" fontId="22" fillId="2" borderId="25" xfId="5" applyFill="1" applyBorder="1" applyAlignment="1" applyProtection="1">
      <alignment horizontal="center" vertical="center" wrapText="1"/>
    </xf>
    <xf numFmtId="0" fontId="0" fillId="2" borderId="7" xfId="0" applyBorder="1" applyAlignment="1">
      <alignment vertical="center"/>
    </xf>
    <xf numFmtId="0" fontId="22" fillId="2" borderId="0" xfId="5" applyFill="1" applyBorder="1" applyAlignment="1" applyProtection="1">
      <alignment horizontal="left" vertical="center" wrapText="1"/>
    </xf>
    <xf numFmtId="0" fontId="0" fillId="2" borderId="6" xfId="0" applyBorder="1" applyAlignment="1">
      <alignment wrapText="1"/>
    </xf>
    <xf numFmtId="0" fontId="0" fillId="2" borderId="7" xfId="0" applyBorder="1" applyAlignment="1">
      <alignment wrapText="1"/>
    </xf>
    <xf numFmtId="0" fontId="0" fillId="2" borderId="7" xfId="0" applyBorder="1" applyAlignment="1">
      <alignment horizontal="left" vertical="center" wrapText="1"/>
    </xf>
    <xf numFmtId="0" fontId="0" fillId="2" borderId="4" xfId="0" applyBorder="1" applyAlignment="1">
      <alignment horizontal="left" vertical="center" wrapText="1"/>
    </xf>
    <xf numFmtId="0" fontId="0" fillId="2" borderId="2" xfId="0" applyBorder="1" applyAlignment="1">
      <alignment horizontal="right" vertical="center"/>
    </xf>
    <xf numFmtId="0" fontId="0" fillId="2" borderId="16" xfId="0" applyBorder="1" applyAlignment="1">
      <alignment horizontal="right" vertical="center"/>
    </xf>
    <xf numFmtId="0" fontId="0" fillId="2" borderId="5" xfId="0" applyBorder="1" applyAlignment="1">
      <alignment horizontal="right" vertical="center"/>
    </xf>
    <xf numFmtId="0" fontId="0" fillId="2" borderId="3" xfId="0" applyBorder="1" applyAlignment="1">
      <alignment horizontal="right" vertical="center"/>
    </xf>
    <xf numFmtId="14" fontId="0" fillId="12" borderId="2" xfId="6" applyNumberFormat="1" applyFont="1" applyBorder="1" applyAlignment="1">
      <alignment horizontal="center" vertical="center" wrapText="1"/>
      <protection locked="0"/>
    </xf>
    <xf numFmtId="14" fontId="0" fillId="12" borderId="16" xfId="6" applyNumberFormat="1" applyFont="1" applyBorder="1" applyAlignment="1">
      <alignment horizontal="center" vertical="center" wrapText="1"/>
      <protection locked="0"/>
    </xf>
    <xf numFmtId="14" fontId="0" fillId="12" borderId="5" xfId="6" applyNumberFormat="1" applyFont="1" applyBorder="1" applyAlignment="1">
      <alignment horizontal="center" vertical="center" wrapText="1"/>
      <protection locked="0"/>
    </xf>
    <xf numFmtId="14" fontId="0" fillId="12" borderId="3" xfId="6" applyNumberFormat="1" applyFont="1" applyBorder="1" applyAlignment="1">
      <alignment horizontal="center" vertical="center" wrapText="1"/>
      <protection locked="0"/>
    </xf>
    <xf numFmtId="0" fontId="0" fillId="2" borderId="4" xfId="0" applyBorder="1" applyAlignment="1">
      <alignment vertical="center"/>
    </xf>
    <xf numFmtId="0" fontId="27" fillId="3" borderId="0" xfId="9" applyBorder="1" applyAlignment="1" applyProtection="1">
      <alignment horizontal="left"/>
    </xf>
    <xf numFmtId="0" fontId="0" fillId="2" borderId="19" xfId="0" applyBorder="1" applyAlignment="1">
      <alignment vertical="center"/>
    </xf>
    <xf numFmtId="0" fontId="0" fillId="2" borderId="6" xfId="0" applyBorder="1" applyAlignment="1">
      <alignment horizontal="left" vertical="center"/>
    </xf>
    <xf numFmtId="0" fontId="0" fillId="2" borderId="7" xfId="0" applyBorder="1" applyAlignment="1">
      <alignment horizontal="left" vertical="center"/>
    </xf>
    <xf numFmtId="0" fontId="0" fillId="2" borderId="4" xfId="0" applyBorder="1" applyAlignment="1">
      <alignment horizontal="left" vertical="center"/>
    </xf>
    <xf numFmtId="0" fontId="29" fillId="13" borderId="0" xfId="10" applyBorder="1" applyAlignment="1" applyProtection="1"/>
    <xf numFmtId="0" fontId="27" fillId="13" borderId="0" xfId="22" applyBorder="1" applyAlignment="1" applyProtection="1">
      <alignment horizontal="left"/>
    </xf>
    <xf numFmtId="0" fontId="0" fillId="2" borderId="13" xfId="0" applyBorder="1" applyAlignment="1">
      <alignment vertical="center"/>
    </xf>
    <xf numFmtId="0" fontId="0" fillId="12" borderId="7" xfId="6" applyFont="1" applyBorder="1" applyAlignment="1">
      <alignment horizontal="right" vertical="center"/>
      <protection locked="0"/>
    </xf>
    <xf numFmtId="0" fontId="0" fillId="12" borderId="4" xfId="6" applyFont="1" applyBorder="1" applyAlignment="1">
      <alignment horizontal="right" vertical="center"/>
      <protection locked="0"/>
    </xf>
    <xf numFmtId="0" fontId="0" fillId="12" borderId="6" xfId="6" applyFont="1" applyBorder="1" applyAlignment="1">
      <alignment horizontal="right" vertical="center"/>
      <protection locked="0"/>
    </xf>
    <xf numFmtId="0" fontId="0" fillId="2" borderId="16" xfId="0" applyBorder="1" applyAlignment="1">
      <alignment vertical="center"/>
    </xf>
    <xf numFmtId="0" fontId="0" fillId="2" borderId="17" xfId="0" applyBorder="1" applyAlignment="1">
      <alignment vertical="center"/>
    </xf>
    <xf numFmtId="0" fontId="20" fillId="2" borderId="1" xfId="28" applyFill="1" applyAlignment="1" applyProtection="1"/>
    <xf numFmtId="0" fontId="20" fillId="2" borderId="1" xfId="28" applyFill="1" applyAlignment="1" applyProtection="1">
      <alignment vertical="center" wrapText="1"/>
    </xf>
    <xf numFmtId="0" fontId="20" fillId="2" borderId="6" xfId="28" applyFill="1" applyBorder="1" applyAlignment="1" applyProtection="1">
      <alignment vertical="center" wrapText="1"/>
    </xf>
    <xf numFmtId="0" fontId="0" fillId="2" borderId="2" xfId="0" applyBorder="1" applyAlignment="1">
      <alignment vertical="center"/>
    </xf>
    <xf numFmtId="166" fontId="27" fillId="3" borderId="0" xfId="9" applyNumberFormat="1" applyBorder="1" applyAlignment="1" applyProtection="1">
      <alignment horizontal="left"/>
    </xf>
    <xf numFmtId="0" fontId="27" fillId="3" borderId="6" xfId="9" applyBorder="1" applyAlignment="1" applyProtection="1">
      <alignment horizontal="right"/>
    </xf>
    <xf numFmtId="0" fontId="21" fillId="2" borderId="0" xfId="3" applyFill="1" applyAlignment="1" applyProtection="1"/>
    <xf numFmtId="0" fontId="0" fillId="2" borderId="6" xfId="0" applyBorder="1"/>
    <xf numFmtId="0" fontId="0" fillId="2" borderId="7" xfId="0" applyBorder="1"/>
    <xf numFmtId="0" fontId="0" fillId="2" borderId="4" xfId="0" applyBorder="1"/>
    <xf numFmtId="0" fontId="29" fillId="13" borderId="0" xfId="10" applyBorder="1" applyAlignment="1" applyProtection="1">
      <alignment horizontal="left" vertical="center" wrapText="1"/>
    </xf>
    <xf numFmtId="0" fontId="29" fillId="13" borderId="0" xfId="10" quotePrefix="1" applyBorder="1" applyAlignment="1" applyProtection="1">
      <alignment horizontal="left" vertical="center" wrapText="1"/>
    </xf>
    <xf numFmtId="0" fontId="0" fillId="2" borderId="0" xfId="0" applyAlignment="1">
      <alignment horizontal="left" wrapText="1"/>
    </xf>
    <xf numFmtId="0" fontId="27" fillId="3" borderId="0" xfId="9" applyBorder="1" applyAlignment="1" applyProtection="1">
      <alignment horizontal="center" vertical="center" wrapText="1"/>
    </xf>
    <xf numFmtId="0" fontId="17" fillId="2" borderId="21" xfId="2" applyFill="1" applyBorder="1" applyAlignment="1">
      <alignment horizontal="left" vertical="center"/>
    </xf>
    <xf numFmtId="0" fontId="17" fillId="2" borderId="22" xfId="2" applyFill="1" applyBorder="1" applyAlignment="1">
      <alignment horizontal="left" vertical="center"/>
    </xf>
    <xf numFmtId="0" fontId="17" fillId="2" borderId="23" xfId="2" applyFill="1" applyBorder="1" applyAlignment="1">
      <alignment horizontal="left" vertical="center"/>
    </xf>
    <xf numFmtId="0" fontId="17" fillId="2" borderId="26" xfId="2" applyFill="1" applyBorder="1" applyAlignment="1">
      <alignment horizontal="left" vertical="center"/>
    </xf>
    <xf numFmtId="0" fontId="17" fillId="2" borderId="20" xfId="2" applyFill="1" applyAlignment="1">
      <alignment horizontal="left" vertical="center"/>
    </xf>
    <xf numFmtId="0" fontId="17" fillId="2" borderId="27" xfId="2" applyFill="1" applyBorder="1" applyAlignment="1">
      <alignment horizontal="left" vertical="center"/>
    </xf>
    <xf numFmtId="0" fontId="27" fillId="3" borderId="0" xfId="9" applyBorder="1" applyAlignment="1"/>
    <xf numFmtId="164" fontId="27" fillId="3" borderId="0" xfId="9" applyNumberFormat="1" applyBorder="1" applyAlignment="1">
      <alignment horizontal="left"/>
    </xf>
    <xf numFmtId="0" fontId="29" fillId="13" borderId="0" xfId="10" applyBorder="1" applyAlignment="1">
      <alignment vertical="center" wrapText="1"/>
    </xf>
    <xf numFmtId="0" fontId="27" fillId="13" borderId="0" xfId="22" applyBorder="1" applyAlignment="1"/>
    <xf numFmtId="0" fontId="35" fillId="2" borderId="0" xfId="0" applyFont="1" applyAlignment="1">
      <alignment horizontal="left" vertical="top" wrapText="1"/>
    </xf>
    <xf numFmtId="0" fontId="29" fillId="13" borderId="0" xfId="10" applyBorder="1" applyAlignment="1">
      <alignment horizontal="center" vertical="center"/>
    </xf>
    <xf numFmtId="0" fontId="29" fillId="13" borderId="0" xfId="10" quotePrefix="1" applyBorder="1" applyAlignment="1">
      <alignment vertical="center" wrapText="1"/>
    </xf>
    <xf numFmtId="166" fontId="27" fillId="3" borderId="0" xfId="9" applyNumberFormat="1" applyBorder="1" applyAlignment="1">
      <alignment horizontal="left"/>
    </xf>
    <xf numFmtId="0" fontId="27" fillId="3" borderId="14" xfId="9" applyBorder="1" applyAlignment="1">
      <alignment horizontal="center" vertical="center" wrapText="1"/>
    </xf>
    <xf numFmtId="0" fontId="27" fillId="3" borderId="13" xfId="9" applyBorder="1" applyAlignment="1">
      <alignment horizontal="center" vertical="center" wrapText="1"/>
    </xf>
    <xf numFmtId="0" fontId="27" fillId="3" borderId="32" xfId="9" applyBorder="1" applyAlignment="1">
      <alignment horizontal="center" vertical="center" wrapText="1"/>
    </xf>
    <xf numFmtId="0" fontId="27" fillId="3" borderId="33" xfId="9" applyBorder="1" applyAlignment="1">
      <alignment horizontal="center" vertical="center" wrapText="1"/>
    </xf>
    <xf numFmtId="0" fontId="17" fillId="2" borderId="41" xfId="2" applyFill="1" applyBorder="1" applyAlignment="1" applyProtection="1">
      <alignment horizontal="left" vertical="center"/>
    </xf>
    <xf numFmtId="0" fontId="17" fillId="2" borderId="42" xfId="2" applyFill="1" applyBorder="1" applyAlignment="1" applyProtection="1">
      <alignment horizontal="left" vertical="center"/>
    </xf>
    <xf numFmtId="0" fontId="38" fillId="15" borderId="14" xfId="0" applyFont="1" applyFill="1" applyBorder="1" applyAlignment="1">
      <alignment horizontal="center" vertical="center" wrapText="1"/>
    </xf>
    <xf numFmtId="0" fontId="38" fillId="15" borderId="7" xfId="0" applyFont="1" applyFill="1" applyBorder="1" applyAlignment="1">
      <alignment horizontal="center" vertical="center" wrapText="1"/>
    </xf>
    <xf numFmtId="0" fontId="38" fillId="15" borderId="13" xfId="0" applyFont="1" applyFill="1" applyBorder="1" applyAlignment="1">
      <alignment horizontal="center" vertical="center" wrapText="1"/>
    </xf>
    <xf numFmtId="0" fontId="45" fillId="15" borderId="14" xfId="0" applyFont="1" applyFill="1" applyBorder="1" applyAlignment="1">
      <alignment horizontal="center" vertical="center" wrapText="1"/>
    </xf>
    <xf numFmtId="0" fontId="45" fillId="15" borderId="7" xfId="0" applyFont="1" applyFill="1" applyBorder="1" applyAlignment="1">
      <alignment horizontal="center" vertical="center" wrapText="1"/>
    </xf>
    <xf numFmtId="0" fontId="45" fillId="15" borderId="13" xfId="0" applyFont="1" applyFill="1" applyBorder="1" applyAlignment="1">
      <alignment horizontal="center" vertical="center" wrapText="1"/>
    </xf>
    <xf numFmtId="0" fontId="38" fillId="15" borderId="14" xfId="0" applyFont="1" applyFill="1" applyBorder="1" applyAlignment="1">
      <alignment horizontal="center" vertical="center"/>
    </xf>
    <xf numFmtId="0" fontId="38" fillId="15" borderId="13" xfId="0" applyFont="1" applyFill="1" applyBorder="1" applyAlignment="1">
      <alignment horizontal="center" vertical="center"/>
    </xf>
    <xf numFmtId="167" fontId="38" fillId="15" borderId="14" xfId="30" applyNumberFormat="1" applyFont="1" applyFill="1" applyBorder="1" applyAlignment="1">
      <alignment horizontal="center" vertical="center"/>
    </xf>
    <xf numFmtId="167" fontId="38" fillId="15" borderId="13" xfId="30" applyNumberFormat="1" applyFont="1" applyFill="1" applyBorder="1" applyAlignment="1">
      <alignment horizontal="center" vertical="center"/>
    </xf>
    <xf numFmtId="0" fontId="26" fillId="3" borderId="14" xfId="9" applyFont="1" applyBorder="1" applyAlignment="1">
      <alignment horizontal="center" vertical="center" wrapText="1"/>
    </xf>
    <xf numFmtId="0" fontId="26" fillId="3" borderId="13" xfId="9" applyFont="1" applyBorder="1" applyAlignment="1">
      <alignment horizontal="center" vertical="center" wrapText="1"/>
    </xf>
    <xf numFmtId="0" fontId="20" fillId="2" borderId="0" xfId="0" applyFont="1" applyAlignment="1">
      <alignment vertical="center" wrapText="1"/>
    </xf>
    <xf numFmtId="0" fontId="27" fillId="3" borderId="15" xfId="9" applyBorder="1" applyAlignment="1">
      <alignment horizontal="center" vertical="center" wrapText="1"/>
    </xf>
    <xf numFmtId="0" fontId="27" fillId="3" borderId="17" xfId="9" applyBorder="1" applyAlignment="1">
      <alignment horizontal="center" vertical="center" wrapText="1"/>
    </xf>
  </cellXfs>
  <cellStyles count="31">
    <cellStyle name="Bad" xfId="13" builtinId="27" hidden="1"/>
    <cellStyle name="Calculated Field" xfId="9" xr:uid="{00000000-0005-0000-0000-000001000000}"/>
    <cellStyle name="Calculated Field Total" xfId="29" xr:uid="{00000000-0005-0000-0000-000002000000}"/>
    <cellStyle name="Calculation" xfId="17" builtinId="22" hidden="1"/>
    <cellStyle name="Check Cell" xfId="19" builtinId="23" hidden="1"/>
    <cellStyle name="Currency" xfId="30" builtinId="4"/>
    <cellStyle name="Explanatory Text" xfId="5" builtinId="53" customBuiltin="1"/>
    <cellStyle name="Followed Hyperlink" xfId="8" builtinId="9" customBuiltin="1"/>
    <cellStyle name="Formula" xfId="10" xr:uid="{00000000-0005-0000-0000-000007000000}"/>
    <cellStyle name="Formula Workings" xfId="22" xr:uid="{00000000-0005-0000-0000-000008000000}"/>
    <cellStyle name="Good" xfId="12" builtinId="26" hidden="1"/>
    <cellStyle name="Heading 1" xfId="2" builtinId="16" customBuiltin="1"/>
    <cellStyle name="Heading 2" xfId="3" builtinId="17" customBuiltin="1"/>
    <cellStyle name="Heading 3" xfId="4" builtinId="18" customBuiltin="1"/>
    <cellStyle name="Heading 4" xfId="11" builtinId="19" customBuiltin="1"/>
    <cellStyle name="Hyperlink" xfId="7" builtinId="8" customBuiltin="1"/>
    <cellStyle name="Input" xfId="15" builtinId="20" hidden="1"/>
    <cellStyle name="Input Required" xfId="6" xr:uid="{00000000-0005-0000-0000-000010000000}"/>
    <cellStyle name="Linked Cell" xfId="18" builtinId="24" hidden="1"/>
    <cellStyle name="Neutral" xfId="14" builtinId="28" hidden="1"/>
    <cellStyle name="Normal" xfId="0" builtinId="0" customBuiltin="1"/>
    <cellStyle name="Note" xfId="21" builtinId="10" hidden="1"/>
    <cellStyle name="Output" xfId="16" builtinId="21" hidden="1"/>
    <cellStyle name="Reference to Supplementary Planning Document" xfId="23" xr:uid="{00000000-0005-0000-0000-000016000000}"/>
    <cellStyle name="Requirement" xfId="24" xr:uid="{00000000-0005-0000-0000-000017000000}"/>
    <cellStyle name="Summary Table Main" xfId="25" xr:uid="{00000000-0005-0000-0000-000018000000}"/>
    <cellStyle name="Summary Table Sub" xfId="26" xr:uid="{00000000-0005-0000-0000-000019000000}"/>
    <cellStyle name="Summary Table Sub Sub" xfId="27" xr:uid="{00000000-0005-0000-0000-00001A000000}"/>
    <cellStyle name="Table Heading" xfId="28" xr:uid="{00000000-0005-0000-0000-00001B000000}"/>
    <cellStyle name="Title" xfId="1" builtinId="15" customBuiltin="1"/>
    <cellStyle name="Warning Text" xfId="20" builtinId="11" hidden="1"/>
  </cellStyles>
  <dxfs count="17">
    <dxf>
      <font>
        <color theme="1"/>
      </font>
      <fill>
        <patternFill>
          <bgColor theme="5"/>
        </patternFill>
      </fill>
    </dxf>
    <dxf>
      <font>
        <color theme="1"/>
      </font>
      <fill>
        <patternFill>
          <bgColor theme="5"/>
        </patternFill>
      </fill>
    </dxf>
    <dxf>
      <font>
        <color theme="1"/>
      </font>
      <fill>
        <patternFill>
          <bgColor theme="5"/>
        </patternFill>
      </fill>
    </dxf>
    <dxf>
      <font>
        <color theme="1"/>
      </font>
      <fill>
        <patternFill>
          <bgColor theme="5"/>
        </patternFill>
      </fill>
    </dxf>
    <dxf>
      <font>
        <color theme="1"/>
      </font>
      <fill>
        <patternFill>
          <bgColor theme="5"/>
        </patternFill>
      </fill>
    </dxf>
    <dxf>
      <font>
        <b val="0"/>
        <i val="0"/>
        <color auto="1"/>
      </font>
      <fill>
        <patternFill>
          <bgColor theme="5"/>
        </patternFill>
      </fill>
    </dxf>
    <dxf>
      <font>
        <b val="0"/>
        <i val="0"/>
        <color auto="1"/>
      </font>
      <fill>
        <patternFill>
          <bgColor theme="5"/>
        </patternFill>
      </fill>
    </dxf>
    <dxf>
      <font>
        <color auto="1"/>
      </font>
      <fill>
        <patternFill>
          <bgColor theme="5"/>
        </patternFill>
      </fill>
    </dxf>
    <dxf>
      <font>
        <color auto="1"/>
      </font>
      <fill>
        <patternFill>
          <bgColor theme="5"/>
        </patternFill>
      </fill>
    </dxf>
    <dxf>
      <font>
        <color auto="1"/>
      </font>
      <fill>
        <patternFill>
          <bgColor theme="5"/>
        </patternFill>
      </fill>
    </dxf>
    <dxf>
      <font>
        <b val="0"/>
        <i val="0"/>
        <color auto="1"/>
      </font>
      <fill>
        <patternFill>
          <bgColor theme="5"/>
        </patternFill>
      </fill>
    </dxf>
    <dxf>
      <font>
        <color auto="1"/>
      </font>
      <fill>
        <patternFill>
          <bgColor theme="5"/>
        </patternFill>
      </fill>
    </dxf>
    <dxf>
      <font>
        <b val="0"/>
        <i val="0"/>
        <color auto="1"/>
      </font>
      <fill>
        <patternFill>
          <bgColor theme="5"/>
        </patternFill>
      </fill>
    </dxf>
    <dxf>
      <font>
        <b val="0"/>
        <i val="0"/>
        <color auto="1"/>
      </font>
      <fill>
        <patternFill>
          <bgColor theme="5"/>
        </patternFill>
      </fill>
    </dxf>
    <dxf>
      <font>
        <color theme="1"/>
      </font>
      <fill>
        <patternFill>
          <bgColor theme="5"/>
        </patternFill>
      </fill>
    </dxf>
    <dxf>
      <font>
        <b val="0"/>
        <i val="0"/>
        <color theme="0"/>
      </font>
      <fill>
        <patternFill>
          <bgColor theme="0" tint="-0.499984740745262"/>
        </patternFill>
      </fill>
    </dxf>
    <dxf>
      <font>
        <color theme="1"/>
      </font>
      <fill>
        <patternFill>
          <bgColor theme="5"/>
        </patternFill>
      </fill>
    </dxf>
  </dxfs>
  <tableStyles count="0" defaultTableStyle="TableStyleMedium2" defaultPivotStyle="PivotStyleLight16"/>
  <colors>
    <mruColors>
      <color rgb="FFD7E7F5"/>
      <color rgb="FFBDD7EE"/>
      <color rgb="FFAB4F4F"/>
      <color rgb="FFB15757"/>
      <color rgb="FFBD3535"/>
      <color rgb="FF922E2E"/>
      <color rgb="FFAA4F40"/>
      <color rgb="FFB05242"/>
      <color rgb="FFB3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xdr:rowOff>
    </xdr:from>
    <xdr:to>
      <xdr:col>4</xdr:col>
      <xdr:colOff>455930</xdr:colOff>
      <xdr:row>2</xdr:row>
      <xdr:rowOff>209550</xdr:rowOff>
    </xdr:to>
    <xdr:pic>
      <xdr:nvPicPr>
        <xdr:cNvPr id="2" name="Picture 1">
          <a:extLst>
            <a:ext uri="{FF2B5EF4-FFF2-40B4-BE49-F238E27FC236}">
              <a16:creationId xmlns:a16="http://schemas.microsoft.com/office/drawing/2014/main" id="{D55899FE-4966-0FFA-595A-B3931596CEBF}"/>
            </a:ext>
          </a:extLst>
        </xdr:cNvPr>
        <xdr:cNvPicPr>
          <a:picLocks noChangeAspect="1"/>
        </xdr:cNvPicPr>
      </xdr:nvPicPr>
      <xdr:blipFill>
        <a:blip xmlns:r="http://schemas.openxmlformats.org/officeDocument/2006/relationships" r:embed="rId1" cstate="print">
          <a:lum bright="2000"/>
          <a:extLst>
            <a:ext uri="{28A0092B-C50C-407E-A947-70E740481C1C}">
              <a14:useLocalDpi xmlns:a14="http://schemas.microsoft.com/office/drawing/2010/main" val="0"/>
            </a:ext>
          </a:extLst>
        </a:blip>
        <a:srcRect/>
        <a:stretch>
          <a:fillRect/>
        </a:stretch>
      </xdr:blipFill>
      <xdr:spPr bwMode="auto">
        <a:xfrm>
          <a:off x="190500" y="174625"/>
          <a:ext cx="1856105" cy="3873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Chris Williams" id="{4F45CBBE-A6AC-4FB8-A1C2-F9CDF0503EDC}" userId="S::Chris.Williams@richmondandwandsworth.gov.uk::d52c214e-cab3-4978-a4df-6c3b86f3276e" providerId="AD"/>
</personList>
</file>

<file path=xl/theme/theme1.xml><?xml version="1.0" encoding="utf-8"?>
<a:theme xmlns:a="http://schemas.openxmlformats.org/drawingml/2006/main" name="Office Theme">
  <a:themeElements>
    <a:clrScheme name="Custom 1">
      <a:dk1>
        <a:sysClr val="windowText" lastClr="000000"/>
      </a:dk1>
      <a:lt1>
        <a:sysClr val="window" lastClr="FFFFFF"/>
      </a:lt1>
      <a:dk2>
        <a:srgbClr val="0060A9"/>
      </a:dk2>
      <a:lt2>
        <a:srgbClr val="9BCC66"/>
      </a:lt2>
      <a:accent1>
        <a:srgbClr val="0060A9"/>
      </a:accent1>
      <a:accent2>
        <a:srgbClr val="9BCC66"/>
      </a:accent2>
      <a:accent3>
        <a:srgbClr val="AE3A27"/>
      </a:accent3>
      <a:accent4>
        <a:srgbClr val="66899C"/>
      </a:accent4>
      <a:accent5>
        <a:srgbClr val="F1BD4F"/>
      </a:accent5>
      <a:accent6>
        <a:srgbClr val="829050"/>
      </a:accent6>
      <a:hlink>
        <a:srgbClr val="0060A9"/>
      </a:hlink>
      <a:folHlink>
        <a:srgbClr val="0060A9"/>
      </a:folHlink>
    </a:clrScheme>
    <a:fontScheme name="Richmond upon Thame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31" dT="2026-03-20T09:40:23.61" personId="{4F45CBBE-A6AC-4FB8-A1C2-F9CDF0503EDC}" id="{C328AEE6-7602-420E-970A-167AD31831C4}">
    <text>DEV DETAILS - “Does the development affect or remove existing natural features or habitats?” and/or “Does the site require ecological enhancement?”</text>
  </threadedComment>
  <threadedComment ref="K33" dT="2026-03-20T09:50:04.92" personId="{4F45CBBE-A6AC-4FB8-A1C2-F9CDF0503EDC}" id="{3DAFE12D-B868-4773-8A80-F8906ADADAC6}">
    <text>DEV DETAILS - “Is biodiversity net gain required”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planning@richmond.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apping.richmond.gov.uk/map/Aurora.svc/run?script=%5CAurora%5Cpublic_Local_Plan_LBR_2025.AuroraScript%24" TargetMode="External"/><Relationship Id="rId1" Type="http://schemas.openxmlformats.org/officeDocument/2006/relationships/hyperlink" Target="https://maps.wandsworth.gov.uk/"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richmond.gov.uk/services/planning/other_planning_fe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4754-2B7D-4816-BA5F-EE5DC15B6D3D}">
  <sheetPr>
    <pageSetUpPr autoPageBreaks="0"/>
  </sheetPr>
  <dimension ref="B1:O99"/>
  <sheetViews>
    <sheetView tabSelected="1" workbookViewId="0">
      <selection activeCell="C7" sqref="C7:F7"/>
    </sheetView>
  </sheetViews>
  <sheetFormatPr defaultColWidth="9.140625" defaultRowHeight="15" customHeight="1" x14ac:dyDescent="0.2"/>
  <cols>
    <col min="1" max="2" width="2.7109375" customWidth="1"/>
    <col min="3" max="3" width="9.28515625" customWidth="1"/>
    <col min="4" max="5" width="9.140625" customWidth="1"/>
  </cols>
  <sheetData>
    <row r="1" spans="2:15" ht="12.75" customHeight="1" x14ac:dyDescent="0.2"/>
    <row r="2" spans="2:15" ht="15" customHeight="1" x14ac:dyDescent="0.2">
      <c r="B2" s="167" t="s">
        <v>253</v>
      </c>
      <c r="C2" s="168"/>
      <c r="D2" s="168"/>
      <c r="E2" s="168"/>
      <c r="F2" s="168"/>
      <c r="G2" s="168"/>
      <c r="H2" s="168"/>
      <c r="I2" s="168"/>
      <c r="J2" s="168"/>
      <c r="K2" s="168"/>
      <c r="L2" s="168"/>
      <c r="M2" s="168"/>
      <c r="N2" s="168"/>
      <c r="O2" s="169"/>
    </row>
    <row r="3" spans="2:15" ht="20.100000000000001" customHeight="1" x14ac:dyDescent="0.2">
      <c r="B3" s="170"/>
      <c r="C3" s="171"/>
      <c r="D3" s="171"/>
      <c r="E3" s="171"/>
      <c r="F3" s="171"/>
      <c r="G3" s="171"/>
      <c r="H3" s="171"/>
      <c r="I3" s="171"/>
      <c r="J3" s="171"/>
      <c r="K3" s="171"/>
      <c r="L3" s="171"/>
      <c r="M3" s="171"/>
      <c r="N3" s="171"/>
      <c r="O3" s="172"/>
    </row>
    <row r="4" spans="2:15" ht="20.100000000000001" customHeight="1" x14ac:dyDescent="0.2">
      <c r="B4" s="170"/>
      <c r="C4" s="171"/>
      <c r="D4" s="171"/>
      <c r="E4" s="171"/>
      <c r="F4" s="171"/>
      <c r="G4" s="171"/>
      <c r="H4" s="171"/>
      <c r="I4" s="171"/>
      <c r="J4" s="171"/>
      <c r="K4" s="171"/>
      <c r="L4" s="171"/>
      <c r="M4" s="171"/>
      <c r="N4" s="171"/>
      <c r="O4" s="172"/>
    </row>
    <row r="5" spans="2:15" ht="20.100000000000001" customHeight="1" x14ac:dyDescent="0.3">
      <c r="B5" s="140"/>
      <c r="C5" s="141" t="s">
        <v>1</v>
      </c>
      <c r="D5" s="142"/>
      <c r="E5" s="142"/>
      <c r="F5" s="142"/>
      <c r="G5" s="142"/>
      <c r="H5" s="142"/>
      <c r="I5" s="142"/>
      <c r="J5" s="142"/>
      <c r="K5" s="142"/>
      <c r="L5" s="142"/>
      <c r="M5" s="142"/>
      <c r="N5" s="142"/>
      <c r="O5" s="143"/>
    </row>
    <row r="6" spans="2:15" ht="12.75" customHeight="1" x14ac:dyDescent="0.2">
      <c r="B6" s="33"/>
      <c r="C6" s="7"/>
      <c r="D6" s="7"/>
      <c r="E6" s="7"/>
      <c r="F6" s="7"/>
      <c r="G6" s="7"/>
      <c r="H6" s="7"/>
      <c r="I6" s="7"/>
      <c r="J6" s="7"/>
      <c r="K6" s="7"/>
      <c r="L6" s="7"/>
      <c r="M6" s="7"/>
      <c r="N6" s="7"/>
      <c r="O6" s="34"/>
    </row>
    <row r="7" spans="2:15" ht="12.75" customHeight="1" x14ac:dyDescent="0.2">
      <c r="B7" s="35"/>
      <c r="C7" s="174" t="s">
        <v>2</v>
      </c>
      <c r="D7" s="174"/>
      <c r="E7" s="174"/>
      <c r="F7" s="174"/>
      <c r="O7" s="36"/>
    </row>
    <row r="8" spans="2:15" ht="12.75" customHeight="1" x14ac:dyDescent="0.2">
      <c r="B8" s="35"/>
      <c r="C8" s="175"/>
      <c r="D8" s="175"/>
      <c r="E8" s="175"/>
      <c r="F8" s="175"/>
      <c r="O8" s="36"/>
    </row>
    <row r="9" spans="2:15" ht="12.75" customHeight="1" x14ac:dyDescent="0.2">
      <c r="B9" s="35"/>
      <c r="C9" s="174" t="s">
        <v>3</v>
      </c>
      <c r="D9" s="174"/>
      <c r="E9" s="174"/>
      <c r="F9" s="174"/>
      <c r="O9" s="36"/>
    </row>
    <row r="10" spans="2:15" ht="12.75" customHeight="1" x14ac:dyDescent="0.2">
      <c r="B10" s="35"/>
      <c r="C10" s="175"/>
      <c r="D10" s="175"/>
      <c r="E10" s="175"/>
      <c r="F10" s="175"/>
      <c r="O10" s="36"/>
    </row>
    <row r="11" spans="2:15" ht="12.75" customHeight="1" x14ac:dyDescent="0.2">
      <c r="B11" s="35"/>
      <c r="C11" s="174" t="s">
        <v>4</v>
      </c>
      <c r="D11" s="174"/>
      <c r="E11" s="174"/>
      <c r="F11" s="174"/>
      <c r="O11" s="36"/>
    </row>
    <row r="12" spans="2:15" ht="12.75" customHeight="1" x14ac:dyDescent="0.2">
      <c r="B12" s="35"/>
      <c r="C12" s="144"/>
      <c r="D12" s="144"/>
      <c r="E12" s="144"/>
      <c r="F12" s="144"/>
      <c r="O12" s="36"/>
    </row>
    <row r="13" spans="2:15" ht="12.75" customHeight="1" x14ac:dyDescent="0.2">
      <c r="B13" s="145"/>
      <c r="C13" s="173" t="s">
        <v>5</v>
      </c>
      <c r="D13" s="173"/>
      <c r="E13" s="173"/>
      <c r="F13" s="173"/>
      <c r="G13" s="173"/>
      <c r="H13" s="173"/>
      <c r="I13" s="146"/>
      <c r="J13" s="147"/>
      <c r="K13" s="147" t="s">
        <v>6</v>
      </c>
      <c r="L13" s="147"/>
      <c r="M13" s="147"/>
      <c r="N13" s="147"/>
      <c r="O13" s="148"/>
    </row>
    <row r="14" spans="2:15" ht="12.75" customHeight="1" x14ac:dyDescent="0.2">
      <c r="B14" s="35"/>
      <c r="C14" s="144"/>
      <c r="D14" s="144"/>
      <c r="E14" s="144"/>
      <c r="F14" s="144"/>
      <c r="O14" s="36"/>
    </row>
    <row r="15" spans="2:15" ht="12" customHeight="1" x14ac:dyDescent="0.25">
      <c r="B15" s="149">
        <v>2</v>
      </c>
      <c r="C15" s="150" t="s">
        <v>7</v>
      </c>
      <c r="D15" s="151"/>
      <c r="E15" s="151"/>
      <c r="F15" s="151"/>
      <c r="G15" s="151"/>
      <c r="H15" s="151"/>
      <c r="I15" s="151"/>
      <c r="J15" s="151"/>
      <c r="K15" s="150"/>
      <c r="L15" s="151"/>
      <c r="M15" s="151"/>
      <c r="N15" s="151"/>
      <c r="O15" s="152"/>
    </row>
    <row r="16" spans="2:15" ht="12" customHeight="1" x14ac:dyDescent="0.25">
      <c r="B16" s="149"/>
      <c r="K16" s="40" t="s">
        <v>8</v>
      </c>
      <c r="O16" s="36"/>
    </row>
    <row r="17" spans="2:15" ht="12" customHeight="1" x14ac:dyDescent="0.25">
      <c r="B17" s="149"/>
      <c r="O17" s="36"/>
    </row>
    <row r="18" spans="2:15" ht="12" customHeight="1" x14ac:dyDescent="0.25">
      <c r="B18" s="149">
        <v>4</v>
      </c>
      <c r="C18" s="150" t="s">
        <v>9</v>
      </c>
      <c r="D18" s="151"/>
      <c r="E18" s="153"/>
      <c r="F18" s="153"/>
      <c r="G18" s="153"/>
      <c r="H18" s="153"/>
      <c r="I18" s="154"/>
      <c r="J18" s="154"/>
      <c r="K18" s="150"/>
      <c r="L18" s="154"/>
      <c r="M18" s="154"/>
      <c r="N18" s="154"/>
      <c r="O18" s="155"/>
    </row>
    <row r="19" spans="2:15" ht="12" customHeight="1" x14ac:dyDescent="0.25">
      <c r="B19" s="149"/>
      <c r="D19" t="s">
        <v>10</v>
      </c>
      <c r="E19" s="31"/>
      <c r="F19" s="31"/>
      <c r="G19" s="31"/>
      <c r="H19" s="31"/>
      <c r="I19" s="32"/>
      <c r="J19" s="32"/>
      <c r="K19" s="40" t="s">
        <v>11</v>
      </c>
      <c r="L19" s="32"/>
      <c r="M19" s="32"/>
      <c r="N19" s="32"/>
      <c r="O19" s="156"/>
    </row>
    <row r="20" spans="2:15" ht="12" customHeight="1" x14ac:dyDescent="0.25">
      <c r="B20" s="149"/>
      <c r="D20" t="s">
        <v>12</v>
      </c>
      <c r="E20" s="31"/>
      <c r="F20" s="31"/>
      <c r="G20" s="31"/>
      <c r="H20" s="31"/>
      <c r="I20" s="32"/>
      <c r="J20" s="32"/>
      <c r="K20" s="46" t="s">
        <v>13</v>
      </c>
      <c r="L20" s="32"/>
      <c r="M20" s="32"/>
      <c r="N20" s="32"/>
      <c r="O20" s="156"/>
    </row>
    <row r="21" spans="2:15" ht="12" customHeight="1" x14ac:dyDescent="0.25">
      <c r="B21" s="149"/>
      <c r="D21" t="s">
        <v>14</v>
      </c>
      <c r="E21" s="31"/>
      <c r="F21" s="31"/>
      <c r="G21" s="31"/>
      <c r="H21" s="31"/>
      <c r="I21" s="32"/>
      <c r="J21" s="32"/>
      <c r="K21" s="46" t="s">
        <v>13</v>
      </c>
      <c r="L21" s="32"/>
      <c r="M21" s="32"/>
      <c r="N21" s="32"/>
      <c r="O21" s="156"/>
    </row>
    <row r="22" spans="2:15" ht="12" customHeight="1" x14ac:dyDescent="0.25">
      <c r="B22" s="149"/>
      <c r="D22" t="s">
        <v>15</v>
      </c>
      <c r="E22" s="31"/>
      <c r="F22" s="31"/>
      <c r="G22" s="31"/>
      <c r="H22" s="31"/>
      <c r="I22" s="32"/>
      <c r="J22" s="32"/>
      <c r="K22" s="46" t="s">
        <v>13</v>
      </c>
      <c r="L22" s="32"/>
      <c r="M22" s="32"/>
      <c r="N22" s="32"/>
      <c r="O22" s="156"/>
    </row>
    <row r="23" spans="2:15" ht="12" customHeight="1" x14ac:dyDescent="0.25">
      <c r="B23" s="149"/>
      <c r="D23" t="s">
        <v>16</v>
      </c>
      <c r="E23" s="31"/>
      <c r="F23" s="31"/>
      <c r="G23" s="31"/>
      <c r="H23" s="31"/>
      <c r="I23" s="32"/>
      <c r="J23" s="32"/>
      <c r="K23" s="46" t="s">
        <v>13</v>
      </c>
      <c r="L23" s="32"/>
      <c r="M23" s="32"/>
      <c r="N23" s="32"/>
      <c r="O23" s="156"/>
    </row>
    <row r="24" spans="2:15" ht="12" customHeight="1" x14ac:dyDescent="0.25">
      <c r="B24" s="149"/>
      <c r="E24" s="31"/>
      <c r="F24" s="31"/>
      <c r="G24" s="31"/>
      <c r="H24" s="31"/>
      <c r="I24" s="32"/>
      <c r="J24" s="32"/>
      <c r="L24" s="32"/>
      <c r="M24" s="32"/>
      <c r="N24" s="32"/>
      <c r="O24" s="156"/>
    </row>
    <row r="25" spans="2:15" ht="12" customHeight="1" x14ac:dyDescent="0.25">
      <c r="B25" s="149">
        <v>5</v>
      </c>
      <c r="C25" s="150" t="s">
        <v>17</v>
      </c>
      <c r="D25" s="151"/>
      <c r="E25" s="153"/>
      <c r="F25" s="153"/>
      <c r="G25" s="153"/>
      <c r="H25" s="153"/>
      <c r="I25" s="154"/>
      <c r="J25" s="154"/>
      <c r="K25" s="150"/>
      <c r="L25" s="154"/>
      <c r="M25" s="154"/>
      <c r="N25" s="154"/>
      <c r="O25" s="155"/>
    </row>
    <row r="26" spans="2:15" ht="12" customHeight="1" x14ac:dyDescent="0.25">
      <c r="B26" s="149"/>
      <c r="D26" t="s">
        <v>18</v>
      </c>
      <c r="E26" s="31"/>
      <c r="F26" s="31"/>
      <c r="G26" s="31"/>
      <c r="H26" s="31"/>
      <c r="I26" s="32"/>
      <c r="J26" s="32"/>
      <c r="K26" s="40" t="s">
        <v>19</v>
      </c>
      <c r="L26" s="32"/>
      <c r="M26" s="32"/>
      <c r="N26" s="32"/>
      <c r="O26" s="156"/>
    </row>
    <row r="27" spans="2:15" ht="12" customHeight="1" x14ac:dyDescent="0.25">
      <c r="B27" s="149"/>
      <c r="E27" s="31"/>
      <c r="F27" s="31"/>
      <c r="G27" s="31"/>
      <c r="H27" s="31"/>
      <c r="I27" s="32"/>
      <c r="J27" s="32"/>
      <c r="L27" s="32"/>
      <c r="M27" s="32"/>
      <c r="N27" s="32"/>
      <c r="O27" s="156"/>
    </row>
    <row r="28" spans="2:15" ht="12" customHeight="1" x14ac:dyDescent="0.25">
      <c r="B28" s="149">
        <v>6</v>
      </c>
      <c r="C28" s="150" t="s">
        <v>22</v>
      </c>
      <c r="D28" s="151"/>
      <c r="E28" s="153"/>
      <c r="F28" s="153"/>
      <c r="G28" s="153"/>
      <c r="H28" s="153"/>
      <c r="I28" s="154"/>
      <c r="J28" s="154"/>
      <c r="K28" s="150"/>
      <c r="L28" s="154"/>
      <c r="M28" s="154"/>
      <c r="N28" s="154"/>
      <c r="O28" s="155"/>
    </row>
    <row r="29" spans="2:15" ht="12" customHeight="1" x14ac:dyDescent="0.25">
      <c r="B29" s="149"/>
      <c r="D29" t="s">
        <v>23</v>
      </c>
      <c r="E29" s="31"/>
      <c r="F29" s="31"/>
      <c r="G29" s="31"/>
      <c r="H29" s="31"/>
      <c r="I29" s="32"/>
      <c r="J29" s="32"/>
      <c r="K29" s="46" t="s">
        <v>13</v>
      </c>
      <c r="L29" s="32"/>
      <c r="M29" s="32"/>
      <c r="N29" s="32"/>
      <c r="O29" s="156"/>
    </row>
    <row r="30" spans="2:15" ht="12" customHeight="1" x14ac:dyDescent="0.25">
      <c r="B30" s="149"/>
      <c r="D30" t="s">
        <v>24</v>
      </c>
      <c r="E30" s="31"/>
      <c r="F30" s="31"/>
      <c r="G30" s="31"/>
      <c r="H30" s="31"/>
      <c r="I30" s="32"/>
      <c r="J30" s="32"/>
      <c r="K30" s="46" t="s">
        <v>13</v>
      </c>
      <c r="L30" s="32"/>
      <c r="M30" s="32"/>
      <c r="N30" s="32"/>
      <c r="O30" s="156"/>
    </row>
    <row r="31" spans="2:15" ht="12" customHeight="1" x14ac:dyDescent="0.25">
      <c r="B31" s="149"/>
      <c r="D31" t="s">
        <v>25</v>
      </c>
      <c r="E31" s="31"/>
      <c r="F31" s="31"/>
      <c r="G31" s="31"/>
      <c r="H31" s="31"/>
      <c r="I31" s="32"/>
      <c r="J31" s="32"/>
      <c r="K31" s="46" t="s">
        <v>13</v>
      </c>
      <c r="L31" s="32"/>
      <c r="M31" s="32"/>
      <c r="N31" s="32"/>
      <c r="O31" s="156"/>
    </row>
    <row r="32" spans="2:15" ht="12" customHeight="1" x14ac:dyDescent="0.25">
      <c r="B32" s="149"/>
      <c r="E32" s="31"/>
      <c r="F32" s="31"/>
      <c r="G32" s="31"/>
      <c r="H32" s="31"/>
      <c r="I32" s="32"/>
      <c r="J32" s="32"/>
      <c r="L32" s="32"/>
      <c r="M32" s="32"/>
      <c r="N32" s="32"/>
      <c r="O32" s="156"/>
    </row>
    <row r="33" spans="2:15" ht="12" customHeight="1" x14ac:dyDescent="0.25">
      <c r="B33" s="149">
        <v>7</v>
      </c>
      <c r="C33" s="150" t="s">
        <v>26</v>
      </c>
      <c r="D33" s="151"/>
      <c r="E33" s="153"/>
      <c r="F33" s="153"/>
      <c r="G33" s="153"/>
      <c r="H33" s="153"/>
      <c r="I33" s="154"/>
      <c r="J33" s="154"/>
      <c r="K33" s="150"/>
      <c r="L33" s="154"/>
      <c r="M33" s="154"/>
      <c r="N33" s="154"/>
      <c r="O33" s="155"/>
    </row>
    <row r="34" spans="2:15" ht="12" customHeight="1" x14ac:dyDescent="0.25">
      <c r="B34" s="149"/>
      <c r="D34" t="s">
        <v>27</v>
      </c>
      <c r="E34" s="31"/>
      <c r="F34" s="31"/>
      <c r="G34" s="31"/>
      <c r="H34" s="31"/>
      <c r="I34" s="32"/>
      <c r="J34" s="32"/>
      <c r="K34" s="46" t="s">
        <v>13</v>
      </c>
      <c r="L34" s="32"/>
      <c r="M34" s="32"/>
      <c r="N34" s="32"/>
      <c r="O34" s="156"/>
    </row>
    <row r="35" spans="2:15" ht="12" customHeight="1" x14ac:dyDescent="0.25">
      <c r="B35" s="149"/>
      <c r="D35" t="s">
        <v>28</v>
      </c>
      <c r="E35" s="31"/>
      <c r="F35" s="31"/>
      <c r="G35" s="31"/>
      <c r="H35" s="31"/>
      <c r="I35" s="32"/>
      <c r="J35" s="32"/>
      <c r="K35" s="46" t="s">
        <v>13</v>
      </c>
      <c r="L35" s="32"/>
      <c r="M35" s="32"/>
      <c r="N35" s="32"/>
      <c r="O35" s="156"/>
    </row>
    <row r="36" spans="2:15" ht="12" customHeight="1" x14ac:dyDescent="0.25">
      <c r="B36" s="149"/>
      <c r="D36" t="s">
        <v>29</v>
      </c>
      <c r="E36" s="31"/>
      <c r="F36" s="31"/>
      <c r="G36" s="31"/>
      <c r="H36" s="31"/>
      <c r="I36" s="32"/>
      <c r="J36" s="32"/>
      <c r="K36" s="46" t="s">
        <v>13</v>
      </c>
      <c r="L36" s="32"/>
      <c r="M36" s="32"/>
      <c r="N36" s="32"/>
      <c r="O36" s="156"/>
    </row>
    <row r="37" spans="2:15" ht="12" customHeight="1" x14ac:dyDescent="0.25">
      <c r="B37" s="149"/>
      <c r="D37" t="s">
        <v>30</v>
      </c>
      <c r="E37" s="31"/>
      <c r="F37" s="31"/>
      <c r="G37" s="31"/>
      <c r="H37" s="31"/>
      <c r="I37" s="32"/>
      <c r="J37" s="32"/>
      <c r="K37" s="46" t="s">
        <v>13</v>
      </c>
      <c r="L37" s="32"/>
      <c r="M37" s="32"/>
      <c r="N37" s="32"/>
      <c r="O37" s="156"/>
    </row>
    <row r="38" spans="2:15" ht="12" customHeight="1" x14ac:dyDescent="0.25">
      <c r="B38" s="149"/>
      <c r="D38" t="s">
        <v>31</v>
      </c>
      <c r="E38" s="31"/>
      <c r="F38" s="31"/>
      <c r="G38" s="31"/>
      <c r="H38" s="31"/>
      <c r="I38" s="32"/>
      <c r="J38" s="32"/>
      <c r="K38" s="46" t="s">
        <v>13</v>
      </c>
      <c r="L38" s="157"/>
      <c r="M38" s="32"/>
      <c r="N38" s="32"/>
      <c r="O38" s="156"/>
    </row>
    <row r="39" spans="2:15" ht="12" customHeight="1" x14ac:dyDescent="0.25">
      <c r="B39" s="149"/>
      <c r="E39" s="158"/>
      <c r="F39" s="158"/>
      <c r="O39" s="36"/>
    </row>
    <row r="40" spans="2:15" ht="12" customHeight="1" x14ac:dyDescent="0.25">
      <c r="B40" s="149">
        <v>8</v>
      </c>
      <c r="C40" s="150" t="s">
        <v>32</v>
      </c>
      <c r="D40" s="151"/>
      <c r="E40" s="151"/>
      <c r="F40" s="151"/>
      <c r="G40" s="151"/>
      <c r="H40" s="151"/>
      <c r="I40" s="151"/>
      <c r="J40" s="151"/>
      <c r="K40" s="150"/>
      <c r="L40" s="151"/>
      <c r="M40" s="151"/>
      <c r="N40" s="151"/>
      <c r="O40" s="152"/>
    </row>
    <row r="41" spans="2:15" ht="12" customHeight="1" x14ac:dyDescent="0.25">
      <c r="B41" s="149"/>
      <c r="D41" t="s">
        <v>33</v>
      </c>
      <c r="K41" s="46" t="s">
        <v>13</v>
      </c>
      <c r="O41" s="36"/>
    </row>
    <row r="42" spans="2:15" ht="12" customHeight="1" x14ac:dyDescent="0.25">
      <c r="B42" s="149"/>
      <c r="O42" s="36"/>
    </row>
    <row r="43" spans="2:15" ht="12" customHeight="1" x14ac:dyDescent="0.25">
      <c r="B43" s="149">
        <v>9</v>
      </c>
      <c r="C43" s="150" t="s">
        <v>34</v>
      </c>
      <c r="D43" s="151"/>
      <c r="E43" s="151"/>
      <c r="F43" s="151"/>
      <c r="G43" s="151"/>
      <c r="H43" s="151"/>
      <c r="I43" s="151"/>
      <c r="J43" s="151"/>
      <c r="K43" s="150"/>
      <c r="L43" s="151"/>
      <c r="M43" s="151"/>
      <c r="N43" s="151"/>
      <c r="O43" s="152"/>
    </row>
    <row r="44" spans="2:15" ht="12" customHeight="1" x14ac:dyDescent="0.25">
      <c r="B44" s="149"/>
      <c r="D44" t="s">
        <v>35</v>
      </c>
      <c r="K44" s="46" t="s">
        <v>13</v>
      </c>
      <c r="O44" s="36"/>
    </row>
    <row r="45" spans="2:15" ht="12" customHeight="1" x14ac:dyDescent="0.25">
      <c r="B45" s="149"/>
      <c r="D45" t="s">
        <v>36</v>
      </c>
      <c r="K45" s="46" t="s">
        <v>13</v>
      </c>
      <c r="O45" s="36"/>
    </row>
    <row r="46" spans="2:15" ht="12" customHeight="1" x14ac:dyDescent="0.25">
      <c r="B46" s="149"/>
      <c r="D46" t="s">
        <v>20</v>
      </c>
      <c r="E46" s="31"/>
      <c r="F46" s="31"/>
      <c r="G46" s="31"/>
      <c r="H46" s="31"/>
      <c r="I46" s="32"/>
      <c r="J46" s="32"/>
      <c r="K46" s="40" t="s">
        <v>21</v>
      </c>
      <c r="L46" s="32"/>
      <c r="M46" s="32"/>
      <c r="N46" s="32"/>
      <c r="O46" s="156"/>
    </row>
    <row r="47" spans="2:15" ht="12" customHeight="1" x14ac:dyDescent="0.25">
      <c r="B47" s="149"/>
      <c r="O47" s="36"/>
    </row>
    <row r="48" spans="2:15" ht="12" customHeight="1" x14ac:dyDescent="0.25">
      <c r="B48" s="149">
        <v>10</v>
      </c>
      <c r="C48" s="150" t="s">
        <v>38</v>
      </c>
      <c r="D48" s="151"/>
      <c r="E48" s="151"/>
      <c r="F48" s="151"/>
      <c r="G48" s="151"/>
      <c r="H48" s="151"/>
      <c r="I48" s="151"/>
      <c r="J48" s="151"/>
      <c r="K48" s="150"/>
      <c r="L48" s="151"/>
      <c r="M48" s="151"/>
      <c r="N48" s="151"/>
      <c r="O48" s="152"/>
    </row>
    <row r="49" spans="2:15" ht="12" customHeight="1" x14ac:dyDescent="0.2">
      <c r="B49" s="35"/>
      <c r="D49" t="s">
        <v>37</v>
      </c>
      <c r="K49" s="46" t="s">
        <v>13</v>
      </c>
      <c r="O49" s="36"/>
    </row>
    <row r="50" spans="2:15" ht="12" customHeight="1" x14ac:dyDescent="0.2">
      <c r="B50" s="35"/>
      <c r="D50" t="s">
        <v>39</v>
      </c>
      <c r="K50" s="46" t="s">
        <v>13</v>
      </c>
      <c r="O50" s="36"/>
    </row>
    <row r="51" spans="2:15" ht="12" customHeight="1" x14ac:dyDescent="0.2">
      <c r="B51" s="37"/>
      <c r="C51" s="6"/>
      <c r="D51" s="6"/>
      <c r="E51" s="6"/>
      <c r="F51" s="6"/>
      <c r="G51" s="6"/>
      <c r="H51" s="6"/>
      <c r="I51" s="6"/>
      <c r="J51" s="6"/>
      <c r="K51" s="6"/>
      <c r="L51" s="6"/>
      <c r="M51" s="6"/>
      <c r="N51" s="6"/>
      <c r="O51" s="38"/>
    </row>
    <row r="52" spans="2:15" ht="12" customHeight="1" x14ac:dyDescent="0.2"/>
    <row r="53" spans="2:15" ht="12" customHeight="1" x14ac:dyDescent="0.2"/>
    <row r="54" spans="2:15" ht="12" customHeight="1" x14ac:dyDescent="0.2"/>
    <row r="55" spans="2:15" ht="12" customHeight="1" x14ac:dyDescent="0.2"/>
    <row r="56" spans="2:15" ht="12" customHeight="1" x14ac:dyDescent="0.2"/>
    <row r="57" spans="2:15" ht="12" customHeight="1" x14ac:dyDescent="0.2"/>
    <row r="58" spans="2:15" ht="12" customHeight="1" x14ac:dyDescent="0.2"/>
    <row r="59" spans="2:15" ht="12" customHeight="1" x14ac:dyDescent="0.2"/>
    <row r="60" spans="2:15" ht="12" customHeight="1" x14ac:dyDescent="0.2"/>
    <row r="61" spans="2:15" ht="12" customHeight="1" x14ac:dyDescent="0.2"/>
    <row r="62" spans="2:15" ht="12" customHeight="1" x14ac:dyDescent="0.2"/>
    <row r="63" spans="2:15" ht="12" customHeight="1" x14ac:dyDescent="0.2"/>
    <row r="64" spans="2:15" ht="12" customHeight="1" x14ac:dyDescent="0.2"/>
    <row r="65" customFormat="1" ht="12" customHeight="1" x14ac:dyDescent="0.2"/>
    <row r="66" customFormat="1" ht="12" customHeight="1" x14ac:dyDescent="0.2"/>
    <row r="67" customFormat="1" ht="12" customHeight="1" x14ac:dyDescent="0.2"/>
    <row r="68" customFormat="1" ht="12" customHeight="1" x14ac:dyDescent="0.2"/>
    <row r="69" customFormat="1" ht="12" customHeight="1" x14ac:dyDescent="0.2"/>
    <row r="70" customFormat="1" ht="12" customHeight="1" x14ac:dyDescent="0.2"/>
    <row r="71" customFormat="1" ht="12" customHeight="1" x14ac:dyDescent="0.2"/>
    <row r="72" customFormat="1" ht="12" customHeight="1" x14ac:dyDescent="0.2"/>
    <row r="73" customFormat="1" ht="12" customHeight="1" x14ac:dyDescent="0.2"/>
    <row r="74" customFormat="1" ht="12" customHeight="1" x14ac:dyDescent="0.2"/>
    <row r="75" customFormat="1" ht="12" customHeight="1" x14ac:dyDescent="0.2"/>
    <row r="76" customFormat="1" ht="12" customHeight="1" x14ac:dyDescent="0.2"/>
    <row r="77" customFormat="1" ht="12" customHeight="1" x14ac:dyDescent="0.2"/>
    <row r="78" customFormat="1" ht="12" customHeight="1" x14ac:dyDescent="0.2"/>
    <row r="79" customFormat="1" ht="12" customHeight="1" x14ac:dyDescent="0.2"/>
    <row r="80" customFormat="1" ht="12" customHeight="1" x14ac:dyDescent="0.2"/>
    <row r="81" customFormat="1" ht="12" customHeight="1" x14ac:dyDescent="0.2"/>
    <row r="82" customFormat="1" ht="12" customHeight="1" x14ac:dyDescent="0.2"/>
    <row r="83" customFormat="1" ht="12" customHeight="1" x14ac:dyDescent="0.2"/>
    <row r="84" customFormat="1" ht="12" customHeight="1" x14ac:dyDescent="0.2"/>
    <row r="85" customFormat="1" ht="12" customHeight="1" x14ac:dyDescent="0.2"/>
    <row r="86" customFormat="1" ht="12" customHeight="1" x14ac:dyDescent="0.2"/>
    <row r="87" customFormat="1" ht="12" customHeight="1" x14ac:dyDescent="0.2"/>
    <row r="88" customFormat="1" ht="12" customHeight="1" x14ac:dyDescent="0.2"/>
    <row r="89" customFormat="1" ht="12" customHeight="1" x14ac:dyDescent="0.2"/>
    <row r="90" customFormat="1" ht="12" customHeight="1" x14ac:dyDescent="0.2"/>
    <row r="91" customFormat="1" ht="12" customHeight="1" x14ac:dyDescent="0.2"/>
    <row r="92" customFormat="1" ht="12" customHeight="1" x14ac:dyDescent="0.2"/>
    <row r="93" customFormat="1" ht="12" customHeight="1" x14ac:dyDescent="0.2"/>
    <row r="94" customFormat="1" ht="12" customHeight="1" x14ac:dyDescent="0.2"/>
    <row r="95" customFormat="1" ht="12" customHeight="1" x14ac:dyDescent="0.2"/>
    <row r="96" customFormat="1" ht="12" customHeight="1" x14ac:dyDescent="0.2"/>
    <row r="97" customFormat="1" ht="12" customHeight="1" x14ac:dyDescent="0.2"/>
    <row r="98" customFormat="1" ht="12" customHeight="1" x14ac:dyDescent="0.2"/>
    <row r="99" customFormat="1" ht="12" customHeight="1" x14ac:dyDescent="0.2"/>
  </sheetData>
  <sheetProtection algorithmName="SHA-512" hashValue="DancuRZJ37mVzEtj+Eti0BRMQT7TTicrGK93/pAzofoLlBCGv5HQTJwK9EVHZt+eR2CBzLaoTDKfEdirmspSHQ==" saltValue="B/T/hL1byLqAOOA6kWSiew==" spinCount="100000" sheet="1" objects="1" scenarios="1" selectLockedCells="1"/>
  <mergeCells count="7">
    <mergeCell ref="B2:O4"/>
    <mergeCell ref="C13:H13"/>
    <mergeCell ref="C11:F11"/>
    <mergeCell ref="C7:F7"/>
    <mergeCell ref="C8:F8"/>
    <mergeCell ref="C9:F9"/>
    <mergeCell ref="C10:F10"/>
  </mergeCells>
  <hyperlinks>
    <hyperlink ref="C7:F7" location="Instructions!A1" display="Instructions" xr:uid="{DC9A2ABB-13D4-45E4-8C0B-AD17DDE8523C}"/>
    <hyperlink ref="C9:F9" location="'Application Details'!A1" display="Application Details" xr:uid="{C681E8F5-7D80-4C6A-8E57-5ECDBB9BC97C}"/>
    <hyperlink ref="C11:F11" location="'Development Details'!A1" display="Development Details" xr:uid="{D5D38375-A401-4822-8798-F45495726966}"/>
    <hyperlink ref="C39:F39" location="'Requirements Summary'!A1" display="Requirements Summary" xr:uid="{92C980FD-A649-40EA-8479-48E143BBD937}"/>
    <hyperlink ref="K19" location="Carbon!A1" display="Carbon" xr:uid="{0907664D-C3D4-4D0B-BE46-36C4515001E2}"/>
    <hyperlink ref="K26" location="Workspace!A1" display="Workspace" xr:uid="{C72FA9FD-A93B-4E90-912A-610326BCA004}"/>
    <hyperlink ref="K46" location="Training!A1" display="Training" xr:uid="{4C0240FA-C78F-42FA-A08E-913EF5C1D39B}"/>
    <hyperlink ref="K16" location="Costs!A1" display="Costs" xr:uid="{DFDE1408-D299-4921-AFA6-EA4BAAB6EC6D}"/>
  </hyperlinks>
  <pageMargins left="0.39370078740157483" right="0.39370078740157483" top="0.39370078740157483" bottom="0.39370078740157483" header="0.19685039370078741" footer="0.19685039370078741"/>
  <pageSetup paperSize="9" orientation="landscape" r:id="rId1"/>
  <headerFooter>
    <oddHeader>&amp;L&amp;"Calibri"&amp;10&amp;K000000Official&amp;1#_x000D_&amp;"Calibri"&amp;11&amp;K000000&amp;9&amp;F</oddHeader>
    <oddFooter>&amp;R&amp;9Page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D201"/>
  <sheetViews>
    <sheetView workbookViewId="0">
      <selection activeCell="L29" sqref="L29"/>
    </sheetView>
  </sheetViews>
  <sheetFormatPr defaultRowHeight="12.75" x14ac:dyDescent="0.2"/>
  <cols>
    <col min="1" max="1" width="19.28515625" customWidth="1"/>
    <col min="2" max="2" width="32.5703125" customWidth="1"/>
    <col min="3" max="3" width="27.140625" customWidth="1"/>
  </cols>
  <sheetData>
    <row r="1" spans="1:4" x14ac:dyDescent="0.2">
      <c r="A1" s="2" t="s">
        <v>163</v>
      </c>
      <c r="B1" s="2" t="s">
        <v>227</v>
      </c>
      <c r="C1" s="9" t="s">
        <v>157</v>
      </c>
      <c r="D1" s="8"/>
    </row>
    <row r="2" spans="1:4" x14ac:dyDescent="0.2">
      <c r="A2">
        <v>0</v>
      </c>
      <c r="B2" t="s">
        <v>164</v>
      </c>
      <c r="C2" t="str">
        <f>IF('Development Details'!E9="Residential", IF('Development Details'!E7&gt;=200, "R6", VLOOKUP('Development Details'!E7,'Lookup Development Size'!$A$2:$B$201,2,0)), IF('Development Details'!E9="Non-Residential", IF('Development Details'!#REF!&lt;1000,Costs!C49,
IF('Development Details'!#REF!&lt;10000,Costs!C50, Costs!C51)), Inputs_still_required))</f>
        <v>Inputs still required</v>
      </c>
    </row>
    <row r="3" spans="1:4" x14ac:dyDescent="0.2">
      <c r="A3">
        <v>1</v>
      </c>
      <c r="B3" t="s">
        <v>164</v>
      </c>
    </row>
    <row r="4" spans="1:4" x14ac:dyDescent="0.2">
      <c r="A4">
        <v>2</v>
      </c>
      <c r="B4" t="s">
        <v>164</v>
      </c>
    </row>
    <row r="5" spans="1:4" x14ac:dyDescent="0.2">
      <c r="A5">
        <v>3</v>
      </c>
      <c r="B5" t="s">
        <v>164</v>
      </c>
    </row>
    <row r="6" spans="1:4" x14ac:dyDescent="0.2">
      <c r="A6">
        <v>4</v>
      </c>
      <c r="B6" t="s">
        <v>164</v>
      </c>
    </row>
    <row r="7" spans="1:4" x14ac:dyDescent="0.2">
      <c r="A7">
        <v>5</v>
      </c>
      <c r="B7" t="s">
        <v>164</v>
      </c>
    </row>
    <row r="8" spans="1:4" x14ac:dyDescent="0.2">
      <c r="A8">
        <v>6</v>
      </c>
      <c r="B8" t="s">
        <v>164</v>
      </c>
    </row>
    <row r="9" spans="1:4" x14ac:dyDescent="0.2">
      <c r="A9">
        <v>7</v>
      </c>
      <c r="B9" t="s">
        <v>164</v>
      </c>
    </row>
    <row r="10" spans="1:4" x14ac:dyDescent="0.2">
      <c r="A10">
        <v>8</v>
      </c>
      <c r="B10" t="s">
        <v>164</v>
      </c>
    </row>
    <row r="11" spans="1:4" x14ac:dyDescent="0.2">
      <c r="A11">
        <v>9</v>
      </c>
      <c r="B11" t="s">
        <v>164</v>
      </c>
    </row>
    <row r="12" spans="1:4" x14ac:dyDescent="0.2">
      <c r="A12">
        <v>10</v>
      </c>
      <c r="B12" t="s">
        <v>166</v>
      </c>
    </row>
    <row r="13" spans="1:4" x14ac:dyDescent="0.2">
      <c r="A13">
        <v>11</v>
      </c>
      <c r="B13" t="s">
        <v>166</v>
      </c>
    </row>
    <row r="14" spans="1:4" x14ac:dyDescent="0.2">
      <c r="A14">
        <v>12</v>
      </c>
      <c r="B14" t="s">
        <v>166</v>
      </c>
    </row>
    <row r="15" spans="1:4" x14ac:dyDescent="0.2">
      <c r="A15">
        <v>13</v>
      </c>
      <c r="B15" t="s">
        <v>166</v>
      </c>
    </row>
    <row r="16" spans="1:4" x14ac:dyDescent="0.2">
      <c r="A16">
        <v>14</v>
      </c>
      <c r="B16" t="s">
        <v>166</v>
      </c>
    </row>
    <row r="17" spans="1:2" x14ac:dyDescent="0.2">
      <c r="A17">
        <v>15</v>
      </c>
      <c r="B17" t="s">
        <v>166</v>
      </c>
    </row>
    <row r="18" spans="1:2" x14ac:dyDescent="0.2">
      <c r="A18">
        <v>16</v>
      </c>
      <c r="B18" t="s">
        <v>166</v>
      </c>
    </row>
    <row r="19" spans="1:2" x14ac:dyDescent="0.2">
      <c r="A19">
        <v>17</v>
      </c>
      <c r="B19" t="s">
        <v>166</v>
      </c>
    </row>
    <row r="20" spans="1:2" x14ac:dyDescent="0.2">
      <c r="A20">
        <v>18</v>
      </c>
      <c r="B20" t="s">
        <v>166</v>
      </c>
    </row>
    <row r="21" spans="1:2" x14ac:dyDescent="0.2">
      <c r="A21">
        <v>19</v>
      </c>
      <c r="B21" t="s">
        <v>166</v>
      </c>
    </row>
    <row r="22" spans="1:2" x14ac:dyDescent="0.2">
      <c r="A22">
        <v>20</v>
      </c>
      <c r="B22" t="s">
        <v>166</v>
      </c>
    </row>
    <row r="23" spans="1:2" x14ac:dyDescent="0.2">
      <c r="A23">
        <v>21</v>
      </c>
      <c r="B23" t="s">
        <v>166</v>
      </c>
    </row>
    <row r="24" spans="1:2" x14ac:dyDescent="0.2">
      <c r="A24">
        <v>22</v>
      </c>
      <c r="B24" t="s">
        <v>166</v>
      </c>
    </row>
    <row r="25" spans="1:2" x14ac:dyDescent="0.2">
      <c r="A25">
        <v>23</v>
      </c>
      <c r="B25" t="s">
        <v>166</v>
      </c>
    </row>
    <row r="26" spans="1:2" x14ac:dyDescent="0.2">
      <c r="A26">
        <v>24</v>
      </c>
      <c r="B26" t="s">
        <v>166</v>
      </c>
    </row>
    <row r="27" spans="1:2" x14ac:dyDescent="0.2">
      <c r="A27">
        <v>25</v>
      </c>
      <c r="B27" t="s">
        <v>166</v>
      </c>
    </row>
    <row r="28" spans="1:2" x14ac:dyDescent="0.2">
      <c r="A28">
        <v>26</v>
      </c>
      <c r="B28" t="s">
        <v>166</v>
      </c>
    </row>
    <row r="29" spans="1:2" x14ac:dyDescent="0.2">
      <c r="A29">
        <v>27</v>
      </c>
      <c r="B29" t="s">
        <v>166</v>
      </c>
    </row>
    <row r="30" spans="1:2" x14ac:dyDescent="0.2">
      <c r="A30">
        <v>28</v>
      </c>
      <c r="B30" t="s">
        <v>166</v>
      </c>
    </row>
    <row r="31" spans="1:2" x14ac:dyDescent="0.2">
      <c r="A31">
        <v>29</v>
      </c>
      <c r="B31" t="s">
        <v>166</v>
      </c>
    </row>
    <row r="32" spans="1:2" x14ac:dyDescent="0.2">
      <c r="A32">
        <v>30</v>
      </c>
      <c r="B32" t="s">
        <v>166</v>
      </c>
    </row>
    <row r="33" spans="1:2" x14ac:dyDescent="0.2">
      <c r="A33">
        <v>31</v>
      </c>
      <c r="B33" t="s">
        <v>166</v>
      </c>
    </row>
    <row r="34" spans="1:2" x14ac:dyDescent="0.2">
      <c r="A34">
        <v>32</v>
      </c>
      <c r="B34" t="s">
        <v>166</v>
      </c>
    </row>
    <row r="35" spans="1:2" x14ac:dyDescent="0.2">
      <c r="A35">
        <v>33</v>
      </c>
      <c r="B35" t="s">
        <v>166</v>
      </c>
    </row>
    <row r="36" spans="1:2" x14ac:dyDescent="0.2">
      <c r="A36">
        <v>34</v>
      </c>
      <c r="B36" t="s">
        <v>166</v>
      </c>
    </row>
    <row r="37" spans="1:2" x14ac:dyDescent="0.2">
      <c r="A37">
        <v>35</v>
      </c>
      <c r="B37" t="s">
        <v>166</v>
      </c>
    </row>
    <row r="38" spans="1:2" x14ac:dyDescent="0.2">
      <c r="A38">
        <v>36</v>
      </c>
      <c r="B38" t="s">
        <v>166</v>
      </c>
    </row>
    <row r="39" spans="1:2" x14ac:dyDescent="0.2">
      <c r="A39">
        <v>37</v>
      </c>
      <c r="B39" t="s">
        <v>166</v>
      </c>
    </row>
    <row r="40" spans="1:2" x14ac:dyDescent="0.2">
      <c r="A40">
        <v>38</v>
      </c>
      <c r="B40" t="s">
        <v>166</v>
      </c>
    </row>
    <row r="41" spans="1:2" x14ac:dyDescent="0.2">
      <c r="A41">
        <v>39</v>
      </c>
      <c r="B41" t="s">
        <v>166</v>
      </c>
    </row>
    <row r="42" spans="1:2" x14ac:dyDescent="0.2">
      <c r="A42">
        <v>40</v>
      </c>
      <c r="B42" t="s">
        <v>166</v>
      </c>
    </row>
    <row r="43" spans="1:2" x14ac:dyDescent="0.2">
      <c r="A43">
        <v>41</v>
      </c>
      <c r="B43" t="s">
        <v>166</v>
      </c>
    </row>
    <row r="44" spans="1:2" x14ac:dyDescent="0.2">
      <c r="A44">
        <v>42</v>
      </c>
      <c r="B44" t="s">
        <v>166</v>
      </c>
    </row>
    <row r="45" spans="1:2" x14ac:dyDescent="0.2">
      <c r="A45">
        <v>43</v>
      </c>
      <c r="B45" t="s">
        <v>166</v>
      </c>
    </row>
    <row r="46" spans="1:2" x14ac:dyDescent="0.2">
      <c r="A46">
        <v>44</v>
      </c>
      <c r="B46" t="s">
        <v>166</v>
      </c>
    </row>
    <row r="47" spans="1:2" x14ac:dyDescent="0.2">
      <c r="A47">
        <v>45</v>
      </c>
      <c r="B47" t="s">
        <v>166</v>
      </c>
    </row>
    <row r="48" spans="1:2" x14ac:dyDescent="0.2">
      <c r="A48">
        <v>46</v>
      </c>
      <c r="B48" t="s">
        <v>166</v>
      </c>
    </row>
    <row r="49" spans="1:2" x14ac:dyDescent="0.2">
      <c r="A49">
        <v>47</v>
      </c>
      <c r="B49" t="s">
        <v>166</v>
      </c>
    </row>
    <row r="50" spans="1:2" x14ac:dyDescent="0.2">
      <c r="A50">
        <v>48</v>
      </c>
      <c r="B50" t="s">
        <v>166</v>
      </c>
    </row>
    <row r="51" spans="1:2" x14ac:dyDescent="0.2">
      <c r="A51">
        <v>49</v>
      </c>
      <c r="B51" t="s">
        <v>166</v>
      </c>
    </row>
    <row r="52" spans="1:2" x14ac:dyDescent="0.2">
      <c r="A52">
        <v>50</v>
      </c>
      <c r="B52" t="s">
        <v>168</v>
      </c>
    </row>
    <row r="53" spans="1:2" x14ac:dyDescent="0.2">
      <c r="A53">
        <v>51</v>
      </c>
      <c r="B53" t="s">
        <v>168</v>
      </c>
    </row>
    <row r="54" spans="1:2" x14ac:dyDescent="0.2">
      <c r="A54">
        <v>52</v>
      </c>
      <c r="B54" t="s">
        <v>168</v>
      </c>
    </row>
    <row r="55" spans="1:2" x14ac:dyDescent="0.2">
      <c r="A55">
        <v>53</v>
      </c>
      <c r="B55" t="s">
        <v>168</v>
      </c>
    </row>
    <row r="56" spans="1:2" x14ac:dyDescent="0.2">
      <c r="A56">
        <v>54</v>
      </c>
      <c r="B56" t="s">
        <v>168</v>
      </c>
    </row>
    <row r="57" spans="1:2" x14ac:dyDescent="0.2">
      <c r="A57">
        <v>55</v>
      </c>
      <c r="B57" t="s">
        <v>168</v>
      </c>
    </row>
    <row r="58" spans="1:2" x14ac:dyDescent="0.2">
      <c r="A58">
        <v>56</v>
      </c>
      <c r="B58" t="s">
        <v>168</v>
      </c>
    </row>
    <row r="59" spans="1:2" x14ac:dyDescent="0.2">
      <c r="A59">
        <v>57</v>
      </c>
      <c r="B59" t="s">
        <v>168</v>
      </c>
    </row>
    <row r="60" spans="1:2" x14ac:dyDescent="0.2">
      <c r="A60">
        <v>58</v>
      </c>
      <c r="B60" t="s">
        <v>168</v>
      </c>
    </row>
    <row r="61" spans="1:2" x14ac:dyDescent="0.2">
      <c r="A61">
        <v>59</v>
      </c>
      <c r="B61" t="s">
        <v>168</v>
      </c>
    </row>
    <row r="62" spans="1:2" x14ac:dyDescent="0.2">
      <c r="A62">
        <v>60</v>
      </c>
      <c r="B62" t="s">
        <v>168</v>
      </c>
    </row>
    <row r="63" spans="1:2" x14ac:dyDescent="0.2">
      <c r="A63">
        <v>61</v>
      </c>
      <c r="B63" t="s">
        <v>168</v>
      </c>
    </row>
    <row r="64" spans="1:2" x14ac:dyDescent="0.2">
      <c r="A64">
        <v>62</v>
      </c>
      <c r="B64" t="s">
        <v>168</v>
      </c>
    </row>
    <row r="65" spans="1:2" x14ac:dyDescent="0.2">
      <c r="A65">
        <v>63</v>
      </c>
      <c r="B65" t="s">
        <v>168</v>
      </c>
    </row>
    <row r="66" spans="1:2" x14ac:dyDescent="0.2">
      <c r="A66">
        <v>64</v>
      </c>
      <c r="B66" t="s">
        <v>168</v>
      </c>
    </row>
    <row r="67" spans="1:2" x14ac:dyDescent="0.2">
      <c r="A67">
        <v>65</v>
      </c>
      <c r="B67" t="s">
        <v>168</v>
      </c>
    </row>
    <row r="68" spans="1:2" x14ac:dyDescent="0.2">
      <c r="A68">
        <v>66</v>
      </c>
      <c r="B68" t="s">
        <v>168</v>
      </c>
    </row>
    <row r="69" spans="1:2" x14ac:dyDescent="0.2">
      <c r="A69">
        <v>67</v>
      </c>
      <c r="B69" t="s">
        <v>168</v>
      </c>
    </row>
    <row r="70" spans="1:2" x14ac:dyDescent="0.2">
      <c r="A70">
        <v>68</v>
      </c>
      <c r="B70" t="s">
        <v>168</v>
      </c>
    </row>
    <row r="71" spans="1:2" x14ac:dyDescent="0.2">
      <c r="A71">
        <v>69</v>
      </c>
      <c r="B71" t="s">
        <v>168</v>
      </c>
    </row>
    <row r="72" spans="1:2" x14ac:dyDescent="0.2">
      <c r="A72">
        <v>70</v>
      </c>
      <c r="B72" t="s">
        <v>168</v>
      </c>
    </row>
    <row r="73" spans="1:2" x14ac:dyDescent="0.2">
      <c r="A73">
        <v>71</v>
      </c>
      <c r="B73" t="s">
        <v>168</v>
      </c>
    </row>
    <row r="74" spans="1:2" x14ac:dyDescent="0.2">
      <c r="A74">
        <v>72</v>
      </c>
      <c r="B74" t="s">
        <v>168</v>
      </c>
    </row>
    <row r="75" spans="1:2" x14ac:dyDescent="0.2">
      <c r="A75">
        <v>73</v>
      </c>
      <c r="B75" t="s">
        <v>168</v>
      </c>
    </row>
    <row r="76" spans="1:2" x14ac:dyDescent="0.2">
      <c r="A76">
        <v>74</v>
      </c>
      <c r="B76" t="s">
        <v>168</v>
      </c>
    </row>
    <row r="77" spans="1:2" x14ac:dyDescent="0.2">
      <c r="A77">
        <v>75</v>
      </c>
      <c r="B77" t="s">
        <v>168</v>
      </c>
    </row>
    <row r="78" spans="1:2" x14ac:dyDescent="0.2">
      <c r="A78">
        <v>76</v>
      </c>
      <c r="B78" t="s">
        <v>168</v>
      </c>
    </row>
    <row r="79" spans="1:2" x14ac:dyDescent="0.2">
      <c r="A79">
        <v>77</v>
      </c>
      <c r="B79" t="s">
        <v>168</v>
      </c>
    </row>
    <row r="80" spans="1:2" x14ac:dyDescent="0.2">
      <c r="A80">
        <v>78</v>
      </c>
      <c r="B80" t="s">
        <v>168</v>
      </c>
    </row>
    <row r="81" spans="1:2" x14ac:dyDescent="0.2">
      <c r="A81">
        <v>79</v>
      </c>
      <c r="B81" t="s">
        <v>168</v>
      </c>
    </row>
    <row r="82" spans="1:2" x14ac:dyDescent="0.2">
      <c r="A82">
        <v>80</v>
      </c>
      <c r="B82" t="s">
        <v>168</v>
      </c>
    </row>
    <row r="83" spans="1:2" x14ac:dyDescent="0.2">
      <c r="A83">
        <v>81</v>
      </c>
      <c r="B83" t="s">
        <v>168</v>
      </c>
    </row>
    <row r="84" spans="1:2" x14ac:dyDescent="0.2">
      <c r="A84">
        <v>82</v>
      </c>
      <c r="B84" t="s">
        <v>168</v>
      </c>
    </row>
    <row r="85" spans="1:2" x14ac:dyDescent="0.2">
      <c r="A85">
        <v>83</v>
      </c>
      <c r="B85" t="s">
        <v>168</v>
      </c>
    </row>
    <row r="86" spans="1:2" x14ac:dyDescent="0.2">
      <c r="A86">
        <v>84</v>
      </c>
      <c r="B86" t="s">
        <v>168</v>
      </c>
    </row>
    <row r="87" spans="1:2" x14ac:dyDescent="0.2">
      <c r="A87">
        <v>85</v>
      </c>
      <c r="B87" t="s">
        <v>168</v>
      </c>
    </row>
    <row r="88" spans="1:2" x14ac:dyDescent="0.2">
      <c r="A88">
        <v>86</v>
      </c>
      <c r="B88" t="s">
        <v>168</v>
      </c>
    </row>
    <row r="89" spans="1:2" x14ac:dyDescent="0.2">
      <c r="A89">
        <v>87</v>
      </c>
      <c r="B89" t="s">
        <v>168</v>
      </c>
    </row>
    <row r="90" spans="1:2" x14ac:dyDescent="0.2">
      <c r="A90">
        <v>88</v>
      </c>
      <c r="B90" t="s">
        <v>168</v>
      </c>
    </row>
    <row r="91" spans="1:2" x14ac:dyDescent="0.2">
      <c r="A91">
        <v>89</v>
      </c>
      <c r="B91" t="s">
        <v>168</v>
      </c>
    </row>
    <row r="92" spans="1:2" x14ac:dyDescent="0.2">
      <c r="A92">
        <v>90</v>
      </c>
      <c r="B92" t="s">
        <v>168</v>
      </c>
    </row>
    <row r="93" spans="1:2" x14ac:dyDescent="0.2">
      <c r="A93">
        <v>91</v>
      </c>
      <c r="B93" t="s">
        <v>168</v>
      </c>
    </row>
    <row r="94" spans="1:2" x14ac:dyDescent="0.2">
      <c r="A94">
        <v>92</v>
      </c>
      <c r="B94" t="s">
        <v>168</v>
      </c>
    </row>
    <row r="95" spans="1:2" x14ac:dyDescent="0.2">
      <c r="A95">
        <v>93</v>
      </c>
      <c r="B95" t="s">
        <v>168</v>
      </c>
    </row>
    <row r="96" spans="1:2" x14ac:dyDescent="0.2">
      <c r="A96">
        <v>94</v>
      </c>
      <c r="B96" t="s">
        <v>168</v>
      </c>
    </row>
    <row r="97" spans="1:2" x14ac:dyDescent="0.2">
      <c r="A97">
        <v>95</v>
      </c>
      <c r="B97" t="s">
        <v>168</v>
      </c>
    </row>
    <row r="98" spans="1:2" x14ac:dyDescent="0.2">
      <c r="A98">
        <v>96</v>
      </c>
      <c r="B98" t="s">
        <v>168</v>
      </c>
    </row>
    <row r="99" spans="1:2" x14ac:dyDescent="0.2">
      <c r="A99">
        <v>97</v>
      </c>
      <c r="B99" t="s">
        <v>168</v>
      </c>
    </row>
    <row r="100" spans="1:2" x14ac:dyDescent="0.2">
      <c r="A100">
        <v>98</v>
      </c>
      <c r="B100" t="s">
        <v>168</v>
      </c>
    </row>
    <row r="101" spans="1:2" x14ac:dyDescent="0.2">
      <c r="A101">
        <v>99</v>
      </c>
      <c r="B101" t="s">
        <v>168</v>
      </c>
    </row>
    <row r="102" spans="1:2" x14ac:dyDescent="0.2">
      <c r="A102">
        <v>100</v>
      </c>
      <c r="B102" t="s">
        <v>170</v>
      </c>
    </row>
    <row r="103" spans="1:2" x14ac:dyDescent="0.2">
      <c r="A103">
        <v>101</v>
      </c>
      <c r="B103" t="s">
        <v>170</v>
      </c>
    </row>
    <row r="104" spans="1:2" x14ac:dyDescent="0.2">
      <c r="A104">
        <v>102</v>
      </c>
      <c r="B104" t="s">
        <v>170</v>
      </c>
    </row>
    <row r="105" spans="1:2" x14ac:dyDescent="0.2">
      <c r="A105">
        <v>103</v>
      </c>
      <c r="B105" t="s">
        <v>170</v>
      </c>
    </row>
    <row r="106" spans="1:2" x14ac:dyDescent="0.2">
      <c r="A106">
        <v>104</v>
      </c>
      <c r="B106" t="s">
        <v>170</v>
      </c>
    </row>
    <row r="107" spans="1:2" x14ac:dyDescent="0.2">
      <c r="A107">
        <v>105</v>
      </c>
      <c r="B107" t="s">
        <v>170</v>
      </c>
    </row>
    <row r="108" spans="1:2" x14ac:dyDescent="0.2">
      <c r="A108">
        <v>106</v>
      </c>
      <c r="B108" t="s">
        <v>170</v>
      </c>
    </row>
    <row r="109" spans="1:2" x14ac:dyDescent="0.2">
      <c r="A109">
        <v>107</v>
      </c>
      <c r="B109" t="s">
        <v>170</v>
      </c>
    </row>
    <row r="110" spans="1:2" x14ac:dyDescent="0.2">
      <c r="A110">
        <v>108</v>
      </c>
      <c r="B110" t="s">
        <v>170</v>
      </c>
    </row>
    <row r="111" spans="1:2" x14ac:dyDescent="0.2">
      <c r="A111">
        <v>109</v>
      </c>
      <c r="B111" t="s">
        <v>170</v>
      </c>
    </row>
    <row r="112" spans="1:2" x14ac:dyDescent="0.2">
      <c r="A112">
        <v>110</v>
      </c>
      <c r="B112" t="s">
        <v>170</v>
      </c>
    </row>
    <row r="113" spans="1:2" x14ac:dyDescent="0.2">
      <c r="A113">
        <v>111</v>
      </c>
      <c r="B113" t="s">
        <v>170</v>
      </c>
    </row>
    <row r="114" spans="1:2" x14ac:dyDescent="0.2">
      <c r="A114">
        <v>112</v>
      </c>
      <c r="B114" t="s">
        <v>170</v>
      </c>
    </row>
    <row r="115" spans="1:2" x14ac:dyDescent="0.2">
      <c r="A115">
        <v>113</v>
      </c>
      <c r="B115" t="s">
        <v>170</v>
      </c>
    </row>
    <row r="116" spans="1:2" x14ac:dyDescent="0.2">
      <c r="A116">
        <v>114</v>
      </c>
      <c r="B116" t="s">
        <v>170</v>
      </c>
    </row>
    <row r="117" spans="1:2" x14ac:dyDescent="0.2">
      <c r="A117">
        <v>115</v>
      </c>
      <c r="B117" t="s">
        <v>170</v>
      </c>
    </row>
    <row r="118" spans="1:2" x14ac:dyDescent="0.2">
      <c r="A118">
        <v>116</v>
      </c>
      <c r="B118" t="s">
        <v>170</v>
      </c>
    </row>
    <row r="119" spans="1:2" x14ac:dyDescent="0.2">
      <c r="A119">
        <v>117</v>
      </c>
      <c r="B119" t="s">
        <v>170</v>
      </c>
    </row>
    <row r="120" spans="1:2" x14ac:dyDescent="0.2">
      <c r="A120">
        <v>118</v>
      </c>
      <c r="B120" t="s">
        <v>170</v>
      </c>
    </row>
    <row r="121" spans="1:2" x14ac:dyDescent="0.2">
      <c r="A121">
        <v>119</v>
      </c>
      <c r="B121" t="s">
        <v>170</v>
      </c>
    </row>
    <row r="122" spans="1:2" x14ac:dyDescent="0.2">
      <c r="A122">
        <v>120</v>
      </c>
      <c r="B122" t="s">
        <v>170</v>
      </c>
    </row>
    <row r="123" spans="1:2" x14ac:dyDescent="0.2">
      <c r="A123">
        <v>121</v>
      </c>
      <c r="B123" t="s">
        <v>170</v>
      </c>
    </row>
    <row r="124" spans="1:2" x14ac:dyDescent="0.2">
      <c r="A124">
        <v>122</v>
      </c>
      <c r="B124" t="s">
        <v>170</v>
      </c>
    </row>
    <row r="125" spans="1:2" x14ac:dyDescent="0.2">
      <c r="A125">
        <v>123</v>
      </c>
      <c r="B125" t="s">
        <v>170</v>
      </c>
    </row>
    <row r="126" spans="1:2" x14ac:dyDescent="0.2">
      <c r="A126">
        <v>124</v>
      </c>
      <c r="B126" t="s">
        <v>170</v>
      </c>
    </row>
    <row r="127" spans="1:2" x14ac:dyDescent="0.2">
      <c r="A127">
        <v>125</v>
      </c>
      <c r="B127" t="s">
        <v>170</v>
      </c>
    </row>
    <row r="128" spans="1:2" x14ac:dyDescent="0.2">
      <c r="A128">
        <v>126</v>
      </c>
      <c r="B128" t="s">
        <v>170</v>
      </c>
    </row>
    <row r="129" spans="1:2" x14ac:dyDescent="0.2">
      <c r="A129">
        <v>127</v>
      </c>
      <c r="B129" t="s">
        <v>170</v>
      </c>
    </row>
    <row r="130" spans="1:2" x14ac:dyDescent="0.2">
      <c r="A130">
        <v>128</v>
      </c>
      <c r="B130" t="s">
        <v>170</v>
      </c>
    </row>
    <row r="131" spans="1:2" x14ac:dyDescent="0.2">
      <c r="A131">
        <v>129</v>
      </c>
      <c r="B131" t="s">
        <v>170</v>
      </c>
    </row>
    <row r="132" spans="1:2" x14ac:dyDescent="0.2">
      <c r="A132">
        <v>130</v>
      </c>
      <c r="B132" t="s">
        <v>170</v>
      </c>
    </row>
    <row r="133" spans="1:2" x14ac:dyDescent="0.2">
      <c r="A133">
        <v>131</v>
      </c>
      <c r="B133" t="s">
        <v>170</v>
      </c>
    </row>
    <row r="134" spans="1:2" x14ac:dyDescent="0.2">
      <c r="A134">
        <v>132</v>
      </c>
      <c r="B134" t="s">
        <v>170</v>
      </c>
    </row>
    <row r="135" spans="1:2" x14ac:dyDescent="0.2">
      <c r="A135">
        <v>133</v>
      </c>
      <c r="B135" t="s">
        <v>170</v>
      </c>
    </row>
    <row r="136" spans="1:2" x14ac:dyDescent="0.2">
      <c r="A136">
        <v>134</v>
      </c>
      <c r="B136" t="s">
        <v>170</v>
      </c>
    </row>
    <row r="137" spans="1:2" x14ac:dyDescent="0.2">
      <c r="A137">
        <v>135</v>
      </c>
      <c r="B137" t="s">
        <v>170</v>
      </c>
    </row>
    <row r="138" spans="1:2" x14ac:dyDescent="0.2">
      <c r="A138">
        <v>136</v>
      </c>
      <c r="B138" t="s">
        <v>170</v>
      </c>
    </row>
    <row r="139" spans="1:2" x14ac:dyDescent="0.2">
      <c r="A139">
        <v>137</v>
      </c>
      <c r="B139" t="s">
        <v>170</v>
      </c>
    </row>
    <row r="140" spans="1:2" x14ac:dyDescent="0.2">
      <c r="A140">
        <v>138</v>
      </c>
      <c r="B140" t="s">
        <v>170</v>
      </c>
    </row>
    <row r="141" spans="1:2" x14ac:dyDescent="0.2">
      <c r="A141">
        <v>139</v>
      </c>
      <c r="B141" t="s">
        <v>170</v>
      </c>
    </row>
    <row r="142" spans="1:2" x14ac:dyDescent="0.2">
      <c r="A142">
        <v>140</v>
      </c>
      <c r="B142" t="s">
        <v>170</v>
      </c>
    </row>
    <row r="143" spans="1:2" x14ac:dyDescent="0.2">
      <c r="A143">
        <v>141</v>
      </c>
      <c r="B143" t="s">
        <v>170</v>
      </c>
    </row>
    <row r="144" spans="1:2" x14ac:dyDescent="0.2">
      <c r="A144">
        <v>142</v>
      </c>
      <c r="B144" t="s">
        <v>170</v>
      </c>
    </row>
    <row r="145" spans="1:2" x14ac:dyDescent="0.2">
      <c r="A145">
        <v>143</v>
      </c>
      <c r="B145" t="s">
        <v>170</v>
      </c>
    </row>
    <row r="146" spans="1:2" x14ac:dyDescent="0.2">
      <c r="A146">
        <v>144</v>
      </c>
      <c r="B146" t="s">
        <v>170</v>
      </c>
    </row>
    <row r="147" spans="1:2" x14ac:dyDescent="0.2">
      <c r="A147">
        <v>145</v>
      </c>
      <c r="B147" t="s">
        <v>170</v>
      </c>
    </row>
    <row r="148" spans="1:2" x14ac:dyDescent="0.2">
      <c r="A148">
        <v>146</v>
      </c>
      <c r="B148" t="s">
        <v>170</v>
      </c>
    </row>
    <row r="149" spans="1:2" x14ac:dyDescent="0.2">
      <c r="A149">
        <v>147</v>
      </c>
      <c r="B149" t="s">
        <v>170</v>
      </c>
    </row>
    <row r="150" spans="1:2" x14ac:dyDescent="0.2">
      <c r="A150">
        <v>148</v>
      </c>
      <c r="B150" t="s">
        <v>170</v>
      </c>
    </row>
    <row r="151" spans="1:2" x14ac:dyDescent="0.2">
      <c r="A151">
        <v>149</v>
      </c>
      <c r="B151" t="s">
        <v>170</v>
      </c>
    </row>
    <row r="152" spans="1:2" x14ac:dyDescent="0.2">
      <c r="A152">
        <v>150</v>
      </c>
      <c r="B152" t="s">
        <v>172</v>
      </c>
    </row>
    <row r="153" spans="1:2" x14ac:dyDescent="0.2">
      <c r="A153">
        <v>151</v>
      </c>
      <c r="B153" t="s">
        <v>172</v>
      </c>
    </row>
    <row r="154" spans="1:2" x14ac:dyDescent="0.2">
      <c r="A154">
        <v>152</v>
      </c>
      <c r="B154" t="s">
        <v>172</v>
      </c>
    </row>
    <row r="155" spans="1:2" x14ac:dyDescent="0.2">
      <c r="A155">
        <v>153</v>
      </c>
      <c r="B155" t="s">
        <v>172</v>
      </c>
    </row>
    <row r="156" spans="1:2" x14ac:dyDescent="0.2">
      <c r="A156">
        <v>154</v>
      </c>
      <c r="B156" t="s">
        <v>172</v>
      </c>
    </row>
    <row r="157" spans="1:2" x14ac:dyDescent="0.2">
      <c r="A157">
        <v>155</v>
      </c>
      <c r="B157" t="s">
        <v>172</v>
      </c>
    </row>
    <row r="158" spans="1:2" x14ac:dyDescent="0.2">
      <c r="A158">
        <v>156</v>
      </c>
      <c r="B158" t="s">
        <v>172</v>
      </c>
    </row>
    <row r="159" spans="1:2" x14ac:dyDescent="0.2">
      <c r="A159">
        <v>157</v>
      </c>
      <c r="B159" t="s">
        <v>172</v>
      </c>
    </row>
    <row r="160" spans="1:2" x14ac:dyDescent="0.2">
      <c r="A160">
        <v>158</v>
      </c>
      <c r="B160" t="s">
        <v>172</v>
      </c>
    </row>
    <row r="161" spans="1:2" x14ac:dyDescent="0.2">
      <c r="A161">
        <v>159</v>
      </c>
      <c r="B161" t="s">
        <v>172</v>
      </c>
    </row>
    <row r="162" spans="1:2" x14ac:dyDescent="0.2">
      <c r="A162">
        <v>160</v>
      </c>
      <c r="B162" t="s">
        <v>172</v>
      </c>
    </row>
    <row r="163" spans="1:2" x14ac:dyDescent="0.2">
      <c r="A163">
        <v>161</v>
      </c>
      <c r="B163" t="s">
        <v>172</v>
      </c>
    </row>
    <row r="164" spans="1:2" x14ac:dyDescent="0.2">
      <c r="A164">
        <v>162</v>
      </c>
      <c r="B164" t="s">
        <v>172</v>
      </c>
    </row>
    <row r="165" spans="1:2" x14ac:dyDescent="0.2">
      <c r="A165">
        <v>163</v>
      </c>
      <c r="B165" t="s">
        <v>172</v>
      </c>
    </row>
    <row r="166" spans="1:2" x14ac:dyDescent="0.2">
      <c r="A166">
        <v>164</v>
      </c>
      <c r="B166" t="s">
        <v>172</v>
      </c>
    </row>
    <row r="167" spans="1:2" x14ac:dyDescent="0.2">
      <c r="A167">
        <v>165</v>
      </c>
      <c r="B167" t="s">
        <v>172</v>
      </c>
    </row>
    <row r="168" spans="1:2" x14ac:dyDescent="0.2">
      <c r="A168">
        <v>166</v>
      </c>
      <c r="B168" t="s">
        <v>172</v>
      </c>
    </row>
    <row r="169" spans="1:2" x14ac:dyDescent="0.2">
      <c r="A169">
        <v>167</v>
      </c>
      <c r="B169" t="s">
        <v>172</v>
      </c>
    </row>
    <row r="170" spans="1:2" x14ac:dyDescent="0.2">
      <c r="A170">
        <v>168</v>
      </c>
      <c r="B170" t="s">
        <v>172</v>
      </c>
    </row>
    <row r="171" spans="1:2" x14ac:dyDescent="0.2">
      <c r="A171">
        <v>169</v>
      </c>
      <c r="B171" t="s">
        <v>172</v>
      </c>
    </row>
    <row r="172" spans="1:2" x14ac:dyDescent="0.2">
      <c r="A172">
        <v>170</v>
      </c>
      <c r="B172" t="s">
        <v>172</v>
      </c>
    </row>
    <row r="173" spans="1:2" x14ac:dyDescent="0.2">
      <c r="A173">
        <v>171</v>
      </c>
      <c r="B173" t="s">
        <v>172</v>
      </c>
    </row>
    <row r="174" spans="1:2" x14ac:dyDescent="0.2">
      <c r="A174">
        <v>172</v>
      </c>
      <c r="B174" t="s">
        <v>172</v>
      </c>
    </row>
    <row r="175" spans="1:2" x14ac:dyDescent="0.2">
      <c r="A175">
        <v>173</v>
      </c>
      <c r="B175" t="s">
        <v>172</v>
      </c>
    </row>
    <row r="176" spans="1:2" x14ac:dyDescent="0.2">
      <c r="A176">
        <v>174</v>
      </c>
      <c r="B176" t="s">
        <v>172</v>
      </c>
    </row>
    <row r="177" spans="1:2" x14ac:dyDescent="0.2">
      <c r="A177">
        <v>175</v>
      </c>
      <c r="B177" t="s">
        <v>172</v>
      </c>
    </row>
    <row r="178" spans="1:2" x14ac:dyDescent="0.2">
      <c r="A178">
        <v>176</v>
      </c>
      <c r="B178" t="s">
        <v>172</v>
      </c>
    </row>
    <row r="179" spans="1:2" x14ac:dyDescent="0.2">
      <c r="A179">
        <v>177</v>
      </c>
      <c r="B179" t="s">
        <v>172</v>
      </c>
    </row>
    <row r="180" spans="1:2" x14ac:dyDescent="0.2">
      <c r="A180">
        <v>178</v>
      </c>
      <c r="B180" t="s">
        <v>172</v>
      </c>
    </row>
    <row r="181" spans="1:2" x14ac:dyDescent="0.2">
      <c r="A181">
        <v>179</v>
      </c>
      <c r="B181" t="s">
        <v>172</v>
      </c>
    </row>
    <row r="182" spans="1:2" x14ac:dyDescent="0.2">
      <c r="A182">
        <v>180</v>
      </c>
      <c r="B182" t="s">
        <v>172</v>
      </c>
    </row>
    <row r="183" spans="1:2" x14ac:dyDescent="0.2">
      <c r="A183">
        <v>181</v>
      </c>
      <c r="B183" t="s">
        <v>172</v>
      </c>
    </row>
    <row r="184" spans="1:2" x14ac:dyDescent="0.2">
      <c r="A184">
        <v>182</v>
      </c>
      <c r="B184" t="s">
        <v>172</v>
      </c>
    </row>
    <row r="185" spans="1:2" x14ac:dyDescent="0.2">
      <c r="A185">
        <v>183</v>
      </c>
      <c r="B185" t="s">
        <v>172</v>
      </c>
    </row>
    <row r="186" spans="1:2" x14ac:dyDescent="0.2">
      <c r="A186">
        <v>184</v>
      </c>
      <c r="B186" t="s">
        <v>172</v>
      </c>
    </row>
    <row r="187" spans="1:2" x14ac:dyDescent="0.2">
      <c r="A187">
        <v>185</v>
      </c>
      <c r="B187" t="s">
        <v>172</v>
      </c>
    </row>
    <row r="188" spans="1:2" x14ac:dyDescent="0.2">
      <c r="A188">
        <v>186</v>
      </c>
      <c r="B188" t="s">
        <v>172</v>
      </c>
    </row>
    <row r="189" spans="1:2" x14ac:dyDescent="0.2">
      <c r="A189">
        <v>187</v>
      </c>
      <c r="B189" t="s">
        <v>172</v>
      </c>
    </row>
    <row r="190" spans="1:2" x14ac:dyDescent="0.2">
      <c r="A190">
        <v>188</v>
      </c>
      <c r="B190" t="s">
        <v>172</v>
      </c>
    </row>
    <row r="191" spans="1:2" x14ac:dyDescent="0.2">
      <c r="A191">
        <v>189</v>
      </c>
      <c r="B191" t="s">
        <v>172</v>
      </c>
    </row>
    <row r="192" spans="1:2" x14ac:dyDescent="0.2">
      <c r="A192">
        <v>190</v>
      </c>
      <c r="B192" t="s">
        <v>172</v>
      </c>
    </row>
    <row r="193" spans="1:2" x14ac:dyDescent="0.2">
      <c r="A193">
        <v>191</v>
      </c>
      <c r="B193" t="s">
        <v>172</v>
      </c>
    </row>
    <row r="194" spans="1:2" x14ac:dyDescent="0.2">
      <c r="A194">
        <v>192</v>
      </c>
      <c r="B194" t="s">
        <v>172</v>
      </c>
    </row>
    <row r="195" spans="1:2" x14ac:dyDescent="0.2">
      <c r="A195">
        <v>193</v>
      </c>
      <c r="B195" t="s">
        <v>172</v>
      </c>
    </row>
    <row r="196" spans="1:2" x14ac:dyDescent="0.2">
      <c r="A196">
        <v>194</v>
      </c>
      <c r="B196" t="s">
        <v>172</v>
      </c>
    </row>
    <row r="197" spans="1:2" x14ac:dyDescent="0.2">
      <c r="A197">
        <v>195</v>
      </c>
      <c r="B197" t="s">
        <v>172</v>
      </c>
    </row>
    <row r="198" spans="1:2" x14ac:dyDescent="0.2">
      <c r="A198">
        <v>196</v>
      </c>
      <c r="B198" t="s">
        <v>172</v>
      </c>
    </row>
    <row r="199" spans="1:2" x14ac:dyDescent="0.2">
      <c r="A199">
        <v>197</v>
      </c>
      <c r="B199" t="s">
        <v>172</v>
      </c>
    </row>
    <row r="200" spans="1:2" x14ac:dyDescent="0.2">
      <c r="A200">
        <v>198</v>
      </c>
      <c r="B200" t="s">
        <v>172</v>
      </c>
    </row>
    <row r="201" spans="1:2" x14ac:dyDescent="0.2">
      <c r="A201">
        <v>199</v>
      </c>
      <c r="B201" t="s">
        <v>172</v>
      </c>
    </row>
  </sheetData>
  <sheetProtection algorithmName="SHA-512" hashValue="Xo1OdGl2RDVdrsyzh9/zxfk4LJWgToVungsEr7DdDXRBVHhbpCX8OsMjxo8n/EVQm83RdYlZKKYjPg3sU23FPw==" saltValue="fQQFIG97BowNHjnu9JV4Wg==" spinCount="100000" sheet="1" objects="1" scenarios="1" selectLockedCells="1" selectUnlockedCells="1"/>
  <pageMargins left="0.7" right="0.7" top="0.75" bottom="0.75" header="0.3" footer="0.3"/>
  <pageSetup paperSize="9" orientation="portrait" r:id="rId1"/>
  <headerFooter>
    <oddHeader>&amp;L&amp;"Calibri"&amp;10&amp;K000000Official&amp;1#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A2"/>
  <sheetViews>
    <sheetView workbookViewId="0">
      <selection activeCell="L29" sqref="L29"/>
    </sheetView>
  </sheetViews>
  <sheetFormatPr defaultRowHeight="12.75" x14ac:dyDescent="0.2"/>
  <cols>
    <col min="1" max="1" width="13.42578125" bestFit="1" customWidth="1"/>
  </cols>
  <sheetData>
    <row r="1" spans="1:1" x14ac:dyDescent="0.2">
      <c r="A1" t="s">
        <v>162</v>
      </c>
    </row>
    <row r="2" spans="1:1" x14ac:dyDescent="0.2">
      <c r="A2" t="s">
        <v>228</v>
      </c>
    </row>
  </sheetData>
  <sheetProtection algorithmName="SHA-512" hashValue="oG9MmtZQx7kG4TOf1f/d08JSoqZZilm6q8efiIjYYpI5Gf+L/yhLEng7bk+CsuA1Gm72xjGhdzpThtuRWvG+pQ==" saltValue="/ZRnhDgfvUr0M5zguMhAbA==" spinCount="100000" sheet="1" objects="1" scenarios="1" selectLockedCells="1" selectUnlockedCells="1"/>
  <pageMargins left="0.7" right="0.7" top="0.75" bottom="0.75" header="0.3" footer="0.3"/>
  <pageSetup paperSize="9" orientation="portrait" r:id="rId1"/>
  <headerFooter>
    <oddHeader>&amp;L&amp;"Calibri"&amp;10&amp;K000000Official&amp;1#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A2"/>
  <sheetViews>
    <sheetView workbookViewId="0">
      <selection activeCell="L29" sqref="L29"/>
    </sheetView>
  </sheetViews>
  <sheetFormatPr defaultRowHeight="12.75" x14ac:dyDescent="0.2"/>
  <sheetData>
    <row r="1" spans="1:1" x14ac:dyDescent="0.2">
      <c r="A1" t="s">
        <v>132</v>
      </c>
    </row>
    <row r="2" spans="1:1" x14ac:dyDescent="0.2">
      <c r="A2" t="s">
        <v>229</v>
      </c>
    </row>
  </sheetData>
  <sheetProtection algorithmName="SHA-512" hashValue="AuvQTK7jmQSaayCzWY1ZUSiUKFz+yzTxB2ZyR93RifqQtkv28thTI3eaUNmfL2JIto/a9Y+4EseNUQIh6pjj2g==" saltValue="NjHErxD2JRJ2uXhUrTPD3w==" spinCount="100000" sheet="1" objects="1" scenarios="1" selectLockedCells="1" selectUnlockedCells="1"/>
  <pageMargins left="0.7" right="0.7" top="0.75" bottom="0.75" header="0.3" footer="0.3"/>
  <pageSetup paperSize="9" orientation="portrait" r:id="rId1"/>
  <headerFooter>
    <oddHeader>&amp;L&amp;"Calibri"&amp;10&amp;K000000Official&amp;1#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dimension ref="A1:B6"/>
  <sheetViews>
    <sheetView workbookViewId="0">
      <selection activeCell="L29" sqref="L29"/>
    </sheetView>
  </sheetViews>
  <sheetFormatPr defaultRowHeight="12.75" x14ac:dyDescent="0.2"/>
  <cols>
    <col min="1" max="1" width="22.28515625" customWidth="1"/>
    <col min="2" max="2" width="59.5703125" customWidth="1"/>
  </cols>
  <sheetData>
    <row r="1" spans="1:2" x14ac:dyDescent="0.2">
      <c r="A1" s="2" t="s">
        <v>230</v>
      </c>
      <c r="B1" s="2" t="s">
        <v>231</v>
      </c>
    </row>
    <row r="2" spans="1:2" x14ac:dyDescent="0.2">
      <c r="A2" t="s">
        <v>232</v>
      </c>
      <c r="B2" t="s">
        <v>232</v>
      </c>
    </row>
    <row r="3" spans="1:2" x14ac:dyDescent="0.2">
      <c r="A3" t="s">
        <v>233</v>
      </c>
      <c r="B3" t="s">
        <v>234</v>
      </c>
    </row>
    <row r="4" spans="1:2" x14ac:dyDescent="0.2">
      <c r="A4" t="s">
        <v>235</v>
      </c>
      <c r="B4" t="s">
        <v>236</v>
      </c>
    </row>
    <row r="5" spans="1:2" x14ac:dyDescent="0.2">
      <c r="A5" t="s">
        <v>237</v>
      </c>
      <c r="B5" t="s">
        <v>234</v>
      </c>
    </row>
    <row r="6" spans="1:2" x14ac:dyDescent="0.2">
      <c r="A6" t="s">
        <v>238</v>
      </c>
      <c r="B6" t="s">
        <v>236</v>
      </c>
    </row>
  </sheetData>
  <sheetProtection algorithmName="SHA-512" hashValue="lvs2mSIB2EPcCYwxLvwJVwAUTp/7DmvvRtozuSRojH9Gre9vIwO7e1Ni3Pg250INLMub3169RBipjVvKDzk0eQ==" saltValue="v27cJyyHXu3qCEyI5Zg+7A==" spinCount="100000" sheet="1" objects="1" scenarios="1" selectLockedCells="1" selectUnlockedCells="1"/>
  <pageMargins left="0.7" right="0.7" top="0.75" bottom="0.75" header="0.3" footer="0.3"/>
  <pageSetup paperSize="9" orientation="portrait" r:id="rId1"/>
  <headerFooter>
    <oddHeader>&amp;L&amp;"Calibri"&amp;10&amp;K000000Official&amp;1#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B2:Q47"/>
  <sheetViews>
    <sheetView workbookViewId="0">
      <selection activeCell="U23" sqref="U23"/>
    </sheetView>
  </sheetViews>
  <sheetFormatPr defaultRowHeight="12.75" x14ac:dyDescent="0.2"/>
  <cols>
    <col min="1" max="2" width="2.7109375" customWidth="1"/>
    <col min="3" max="3" width="9.140625" style="159"/>
    <col min="17" max="17" width="2.7109375" customWidth="1"/>
  </cols>
  <sheetData>
    <row r="2" spans="2:17" ht="20.25" customHeight="1" x14ac:dyDescent="0.2">
      <c r="B2" s="180" t="s">
        <v>2</v>
      </c>
      <c r="C2" s="181"/>
      <c r="D2" s="181"/>
      <c r="E2" s="181"/>
      <c r="F2" s="181"/>
      <c r="G2" s="181"/>
      <c r="H2" s="181"/>
      <c r="I2" s="181"/>
      <c r="J2" s="181"/>
      <c r="K2" s="181"/>
      <c r="L2" s="181"/>
      <c r="M2" s="181"/>
      <c r="N2" s="181"/>
      <c r="O2" s="181"/>
      <c r="P2" s="181"/>
      <c r="Q2" s="182"/>
    </row>
    <row r="3" spans="2:17" ht="13.5" thickBot="1" x14ac:dyDescent="0.25">
      <c r="B3" s="183"/>
      <c r="C3" s="184"/>
      <c r="D3" s="184"/>
      <c r="E3" s="184"/>
      <c r="F3" s="184"/>
      <c r="G3" s="184"/>
      <c r="H3" s="184"/>
      <c r="I3" s="184"/>
      <c r="J3" s="184"/>
      <c r="K3" s="184"/>
      <c r="L3" s="184"/>
      <c r="M3" s="184"/>
      <c r="N3" s="184"/>
      <c r="O3" s="184"/>
      <c r="P3" s="184"/>
      <c r="Q3" s="185"/>
    </row>
    <row r="4" spans="2:17" ht="13.5" thickTop="1" x14ac:dyDescent="0.2">
      <c r="B4" s="13"/>
      <c r="C4"/>
      <c r="Q4" s="14"/>
    </row>
    <row r="5" spans="2:17" ht="16.5" x14ac:dyDescent="0.25">
      <c r="B5" s="13"/>
      <c r="C5" s="63" t="s">
        <v>40</v>
      </c>
      <c r="Q5" s="14"/>
    </row>
    <row r="6" spans="2:17" x14ac:dyDescent="0.2">
      <c r="B6" s="13"/>
      <c r="Q6" s="14"/>
    </row>
    <row r="7" spans="2:17" ht="25.5" customHeight="1" x14ac:dyDescent="0.2">
      <c r="B7" s="13"/>
      <c r="C7" s="160" t="str">
        <f>1&amp;"."</f>
        <v>1.</v>
      </c>
      <c r="D7" s="178" t="s">
        <v>41</v>
      </c>
      <c r="E7" s="178"/>
      <c r="F7" s="178"/>
      <c r="G7" s="178"/>
      <c r="H7" s="178"/>
      <c r="I7" s="178"/>
      <c r="J7" s="178"/>
      <c r="K7" s="178"/>
      <c r="L7" s="178"/>
      <c r="M7" s="178"/>
      <c r="N7" s="178"/>
      <c r="O7" s="178"/>
      <c r="P7" s="178"/>
      <c r="Q7" s="14"/>
    </row>
    <row r="8" spans="2:17" x14ac:dyDescent="0.2">
      <c r="B8" s="13"/>
      <c r="C8" s="19"/>
      <c r="D8" s="178"/>
      <c r="E8" s="178"/>
      <c r="F8" s="178"/>
      <c r="G8" s="178"/>
      <c r="H8" s="178"/>
      <c r="I8" s="178"/>
      <c r="J8" s="178"/>
      <c r="K8" s="178"/>
      <c r="L8" s="178"/>
      <c r="M8" s="178"/>
      <c r="N8" s="178"/>
      <c r="O8" s="178"/>
      <c r="P8" s="178"/>
      <c r="Q8" s="14"/>
    </row>
    <row r="9" spans="2:17" ht="25.5" customHeight="1" x14ac:dyDescent="0.2">
      <c r="B9" s="13"/>
      <c r="C9" s="160" t="str">
        <f>(C7+1)&amp;"."</f>
        <v>2.</v>
      </c>
      <c r="D9" s="178" t="s">
        <v>42</v>
      </c>
      <c r="E9" s="178"/>
      <c r="F9" s="178"/>
      <c r="G9" s="178"/>
      <c r="H9" s="178"/>
      <c r="I9" s="178"/>
      <c r="J9" s="178"/>
      <c r="K9" s="178"/>
      <c r="L9" s="178"/>
      <c r="M9" s="178"/>
      <c r="N9" s="178"/>
      <c r="O9" s="178"/>
      <c r="P9" s="178"/>
      <c r="Q9" s="14"/>
    </row>
    <row r="10" spans="2:17" x14ac:dyDescent="0.2">
      <c r="B10" s="13"/>
      <c r="C10" s="19"/>
      <c r="D10" s="178"/>
      <c r="E10" s="178"/>
      <c r="F10" s="178"/>
      <c r="G10" s="178"/>
      <c r="H10" s="178"/>
      <c r="I10" s="178"/>
      <c r="J10" s="178"/>
      <c r="K10" s="178"/>
      <c r="L10" s="178"/>
      <c r="M10" s="178"/>
      <c r="N10" s="178"/>
      <c r="O10" s="178"/>
      <c r="P10" s="178"/>
      <c r="Q10" s="14"/>
    </row>
    <row r="11" spans="2:17" x14ac:dyDescent="0.2">
      <c r="B11" s="13"/>
      <c r="C11" s="160" t="str">
        <f>(C9+1)&amp;"."</f>
        <v>3.</v>
      </c>
      <c r="D11" s="178" t="s">
        <v>43</v>
      </c>
      <c r="E11" s="178"/>
      <c r="F11" s="178"/>
      <c r="G11" s="178"/>
      <c r="H11" s="178"/>
      <c r="I11" s="178"/>
      <c r="J11" s="178"/>
      <c r="K11" s="178"/>
      <c r="L11" s="178"/>
      <c r="M11" s="178"/>
      <c r="N11" s="178"/>
      <c r="O11" s="178"/>
      <c r="P11" s="178"/>
      <c r="Q11" s="14"/>
    </row>
    <row r="12" spans="2:17" x14ac:dyDescent="0.2">
      <c r="B12" s="13"/>
      <c r="C12" s="19"/>
      <c r="D12" s="178"/>
      <c r="E12" s="178"/>
      <c r="F12" s="178"/>
      <c r="G12" s="178"/>
      <c r="H12" s="178"/>
      <c r="I12" s="178"/>
      <c r="J12" s="178"/>
      <c r="K12" s="178"/>
      <c r="L12" s="178"/>
      <c r="M12" s="178"/>
      <c r="N12" s="178"/>
      <c r="O12" s="178"/>
      <c r="P12" s="178"/>
      <c r="Q12" s="14"/>
    </row>
    <row r="13" spans="2:17" ht="25.5" customHeight="1" x14ac:dyDescent="0.2">
      <c r="B13" s="13"/>
      <c r="C13" s="160" t="str">
        <f>(C11+1)&amp;"."</f>
        <v>4.</v>
      </c>
      <c r="D13" s="178" t="s">
        <v>44</v>
      </c>
      <c r="E13" s="178"/>
      <c r="F13" s="178"/>
      <c r="G13" s="178"/>
      <c r="H13" s="178"/>
      <c r="I13" s="178"/>
      <c r="J13" s="178"/>
      <c r="K13" s="178"/>
      <c r="L13" s="178"/>
      <c r="M13" s="178"/>
      <c r="N13" s="178"/>
      <c r="O13" s="178"/>
      <c r="P13" s="178"/>
      <c r="Q13" s="14"/>
    </row>
    <row r="14" spans="2:17" x14ac:dyDescent="0.2">
      <c r="B14" s="13"/>
      <c r="C14" s="19"/>
      <c r="D14" s="178"/>
      <c r="E14" s="178"/>
      <c r="F14" s="178"/>
      <c r="G14" s="178"/>
      <c r="H14" s="178"/>
      <c r="I14" s="178"/>
      <c r="J14" s="178"/>
      <c r="K14" s="178"/>
      <c r="L14" s="178"/>
      <c r="M14" s="178"/>
      <c r="N14" s="178"/>
      <c r="O14" s="178"/>
      <c r="P14" s="178"/>
      <c r="Q14" s="14"/>
    </row>
    <row r="15" spans="2:17" ht="16.5" x14ac:dyDescent="0.2">
      <c r="B15" s="10"/>
      <c r="C15" s="161" t="s">
        <v>45</v>
      </c>
      <c r="D15" s="162"/>
      <c r="E15" s="162"/>
      <c r="F15" s="162"/>
      <c r="G15" s="162"/>
      <c r="H15" s="162"/>
      <c r="I15" s="162"/>
      <c r="J15" s="162"/>
      <c r="K15" s="162"/>
      <c r="L15" s="162"/>
      <c r="M15" s="162"/>
      <c r="N15" s="162"/>
      <c r="O15" s="162"/>
      <c r="P15" s="162"/>
      <c r="Q15" s="12"/>
    </row>
    <row r="16" spans="2:17" ht="13.5" thickBot="1" x14ac:dyDescent="0.25">
      <c r="B16" s="13"/>
      <c r="C16" s="19"/>
      <c r="D16" s="4"/>
      <c r="E16" s="4"/>
      <c r="F16" s="4"/>
      <c r="G16" s="4"/>
      <c r="H16" s="4"/>
      <c r="I16" s="4"/>
      <c r="J16" s="4"/>
      <c r="K16" s="4"/>
      <c r="L16" s="4"/>
      <c r="M16" s="4"/>
      <c r="N16" s="4"/>
      <c r="O16" s="4"/>
      <c r="P16" s="4"/>
      <c r="Q16" s="14"/>
    </row>
    <row r="17" spans="2:17" ht="12.95" customHeight="1" thickBot="1" x14ac:dyDescent="0.25">
      <c r="B17" s="13"/>
      <c r="C17" s="160" t="str">
        <f>(C13+1)&amp;"."</f>
        <v>5.</v>
      </c>
      <c r="D17" s="176" t="s">
        <v>46</v>
      </c>
      <c r="E17" s="176"/>
      <c r="F17" s="176"/>
      <c r="G17" s="176"/>
      <c r="H17" s="176"/>
      <c r="I17" s="176"/>
      <c r="J17" s="176"/>
      <c r="K17" s="176"/>
      <c r="L17" s="176"/>
      <c r="M17" s="176"/>
      <c r="N17" s="4"/>
      <c r="O17" s="66" t="s">
        <v>47</v>
      </c>
      <c r="P17" s="66"/>
      <c r="Q17" s="14"/>
    </row>
    <row r="18" spans="2:17" x14ac:dyDescent="0.2">
      <c r="B18" s="13"/>
      <c r="C18" s="19"/>
      <c r="D18" s="178"/>
      <c r="E18" s="178"/>
      <c r="F18" s="178"/>
      <c r="G18" s="178"/>
      <c r="H18" s="178"/>
      <c r="I18" s="178"/>
      <c r="J18" s="178"/>
      <c r="K18" s="178"/>
      <c r="L18" s="178"/>
      <c r="M18" s="178"/>
      <c r="N18" s="178"/>
      <c r="O18" s="178"/>
      <c r="P18" s="178"/>
      <c r="Q18" s="14"/>
    </row>
    <row r="19" spans="2:17" ht="12.95" customHeight="1" x14ac:dyDescent="0.2">
      <c r="B19" s="13"/>
      <c r="C19" s="160" t="str">
        <f>(C17+1)&amp;"."</f>
        <v>6.</v>
      </c>
      <c r="D19" s="176" t="s">
        <v>48</v>
      </c>
      <c r="E19" s="176"/>
      <c r="F19" s="176"/>
      <c r="G19" s="176"/>
      <c r="H19" s="176"/>
      <c r="I19" s="176"/>
      <c r="J19" s="176"/>
      <c r="K19" s="176"/>
      <c r="L19" s="176"/>
      <c r="M19" s="176"/>
      <c r="N19" s="176"/>
      <c r="O19" s="186" t="s">
        <v>49</v>
      </c>
      <c r="P19" s="186"/>
      <c r="Q19" s="14"/>
    </row>
    <row r="20" spans="2:17" x14ac:dyDescent="0.2">
      <c r="B20" s="13"/>
      <c r="C20" s="160"/>
      <c r="D20" s="4"/>
      <c r="E20" s="4"/>
      <c r="F20" s="4"/>
      <c r="G20" s="4"/>
      <c r="H20" s="4"/>
      <c r="I20" s="4"/>
      <c r="J20" s="4"/>
      <c r="K20" s="4"/>
      <c r="L20" s="4"/>
      <c r="M20" s="4"/>
      <c r="N20" s="4"/>
      <c r="O20" s="4"/>
      <c r="P20" s="4"/>
      <c r="Q20" s="14"/>
    </row>
    <row r="21" spans="2:17" x14ac:dyDescent="0.2">
      <c r="B21" s="13"/>
      <c r="C21" s="160" t="str">
        <f>(C19+1)&amp;"."</f>
        <v>7.</v>
      </c>
      <c r="D21" s="176" t="s">
        <v>50</v>
      </c>
      <c r="E21" s="176"/>
      <c r="F21" s="176"/>
      <c r="G21" s="176"/>
      <c r="H21" s="176"/>
      <c r="I21" s="176"/>
      <c r="J21" s="176"/>
      <c r="K21" s="176"/>
      <c r="L21" s="176"/>
      <c r="O21" s="188" t="s">
        <v>51</v>
      </c>
      <c r="P21" s="188"/>
      <c r="Q21" s="14"/>
    </row>
    <row r="22" spans="2:17" x14ac:dyDescent="0.2">
      <c r="B22" s="13"/>
      <c r="C22" s="160"/>
      <c r="D22" s="4"/>
      <c r="E22" s="4"/>
      <c r="F22" s="4"/>
      <c r="G22" s="4"/>
      <c r="H22" s="4"/>
      <c r="I22" s="4"/>
      <c r="J22" s="4"/>
      <c r="K22" s="4"/>
      <c r="L22" s="4"/>
      <c r="M22" s="4"/>
      <c r="N22" s="4"/>
      <c r="O22" s="4"/>
      <c r="P22" s="4"/>
      <c r="Q22" s="14"/>
    </row>
    <row r="23" spans="2:17" x14ac:dyDescent="0.2">
      <c r="B23" s="13"/>
      <c r="C23" s="160" t="str">
        <f>(C21+1)&amp;"."</f>
        <v>8.</v>
      </c>
      <c r="D23" s="178" t="s">
        <v>52</v>
      </c>
      <c r="E23" s="178"/>
      <c r="F23" s="178"/>
      <c r="G23" s="178"/>
      <c r="H23" s="178"/>
      <c r="I23" s="178"/>
      <c r="J23" s="178"/>
      <c r="K23" s="178"/>
      <c r="L23" s="178"/>
      <c r="M23" s="178"/>
      <c r="N23" s="178"/>
      <c r="O23" s="178"/>
      <c r="P23" s="178"/>
      <c r="Q23" s="14"/>
    </row>
    <row r="24" spans="2:17" x14ac:dyDescent="0.2">
      <c r="B24" s="13"/>
      <c r="C24" s="19"/>
      <c r="D24" s="178"/>
      <c r="E24" s="178"/>
      <c r="F24" s="178"/>
      <c r="G24" s="178"/>
      <c r="H24" s="178"/>
      <c r="I24" s="178"/>
      <c r="J24" s="178"/>
      <c r="K24" s="178"/>
      <c r="L24" s="178"/>
      <c r="M24" s="178"/>
      <c r="N24" s="178"/>
      <c r="O24" s="178"/>
      <c r="P24" s="178"/>
      <c r="Q24" s="14"/>
    </row>
    <row r="25" spans="2:17" x14ac:dyDescent="0.2">
      <c r="B25" s="13"/>
      <c r="C25" s="160" t="str">
        <f>(C23+1)&amp;"."</f>
        <v>9.</v>
      </c>
      <c r="D25" s="187" t="s">
        <v>53</v>
      </c>
      <c r="E25" s="187"/>
      <c r="F25" s="187"/>
      <c r="G25" s="187"/>
      <c r="H25" s="187"/>
      <c r="I25" s="187"/>
      <c r="J25" s="187"/>
      <c r="K25" s="187"/>
      <c r="L25" s="187"/>
      <c r="M25" s="187"/>
      <c r="N25" s="187"/>
      <c r="O25" s="187"/>
      <c r="P25" s="187"/>
      <c r="Q25" s="14"/>
    </row>
    <row r="26" spans="2:17" x14ac:dyDescent="0.2">
      <c r="B26" s="13"/>
      <c r="C26" s="160"/>
      <c r="D26" s="4"/>
      <c r="E26" s="4"/>
      <c r="F26" s="4"/>
      <c r="G26" s="4"/>
      <c r="H26" s="4"/>
      <c r="I26" s="4"/>
      <c r="J26" s="4"/>
      <c r="K26" s="4"/>
      <c r="L26" s="4"/>
      <c r="M26" s="4"/>
      <c r="N26" s="4"/>
      <c r="O26" s="4"/>
      <c r="P26" s="4"/>
      <c r="Q26" s="14"/>
    </row>
    <row r="27" spans="2:17" ht="16.5" x14ac:dyDescent="0.2">
      <c r="B27" s="10"/>
      <c r="C27" s="163" t="s">
        <v>54</v>
      </c>
      <c r="D27" s="162"/>
      <c r="E27" s="162"/>
      <c r="F27" s="162"/>
      <c r="G27" s="162"/>
      <c r="H27" s="162"/>
      <c r="I27" s="162"/>
      <c r="J27" s="162"/>
      <c r="K27" s="162"/>
      <c r="L27" s="162"/>
      <c r="M27" s="162"/>
      <c r="N27" s="162"/>
      <c r="O27" s="162"/>
      <c r="P27" s="162"/>
      <c r="Q27" s="12"/>
    </row>
    <row r="28" spans="2:17" x14ac:dyDescent="0.2">
      <c r="B28" s="13"/>
      <c r="C28" s="160"/>
      <c r="D28" s="4"/>
      <c r="E28" s="4"/>
      <c r="F28" s="4"/>
      <c r="G28" s="4"/>
      <c r="H28" s="4"/>
      <c r="I28" s="4"/>
      <c r="J28" s="4"/>
      <c r="K28" s="4"/>
      <c r="L28" s="4"/>
      <c r="M28" s="4"/>
      <c r="N28" s="4"/>
      <c r="O28" s="4"/>
      <c r="P28" s="4"/>
      <c r="Q28" s="14"/>
    </row>
    <row r="29" spans="2:17" ht="25.5" customHeight="1" x14ac:dyDescent="0.2">
      <c r="B29" s="13"/>
      <c r="C29" s="160" t="str">
        <f>(C25+1)&amp;"."</f>
        <v>10.</v>
      </c>
      <c r="D29" s="178" t="s">
        <v>55</v>
      </c>
      <c r="E29" s="178"/>
      <c r="F29" s="178"/>
      <c r="G29" s="178"/>
      <c r="H29" s="178"/>
      <c r="I29" s="178"/>
      <c r="J29" s="178"/>
      <c r="K29" s="178"/>
      <c r="L29" s="178"/>
      <c r="M29" s="178"/>
      <c r="N29" s="178"/>
      <c r="O29" s="178"/>
      <c r="P29" s="178"/>
      <c r="Q29" s="14"/>
    </row>
    <row r="30" spans="2:17" x14ac:dyDescent="0.2">
      <c r="B30" s="13"/>
      <c r="C30" s="160"/>
      <c r="D30" s="4"/>
      <c r="E30" s="4"/>
      <c r="F30" s="4"/>
      <c r="G30" s="4"/>
      <c r="H30" s="4"/>
      <c r="I30" s="4"/>
      <c r="J30" s="4"/>
      <c r="K30" s="4"/>
      <c r="L30" s="4"/>
      <c r="M30" s="4"/>
      <c r="N30" s="4"/>
      <c r="O30" s="4"/>
      <c r="P30" s="4"/>
      <c r="Q30" s="14"/>
    </row>
    <row r="31" spans="2:17" ht="16.5" x14ac:dyDescent="0.2">
      <c r="B31" s="10"/>
      <c r="C31" s="161" t="s">
        <v>56</v>
      </c>
      <c r="D31" s="164"/>
      <c r="E31" s="164"/>
      <c r="F31" s="164"/>
      <c r="G31" s="164"/>
      <c r="H31" s="164"/>
      <c r="I31" s="164"/>
      <c r="J31" s="164"/>
      <c r="K31" s="164"/>
      <c r="L31" s="164"/>
      <c r="M31" s="164"/>
      <c r="N31" s="164"/>
      <c r="O31" s="164"/>
      <c r="P31" s="164"/>
      <c r="Q31" s="12"/>
    </row>
    <row r="32" spans="2:17" x14ac:dyDescent="0.2">
      <c r="B32" s="13"/>
      <c r="C32" s="19"/>
      <c r="D32" s="178"/>
      <c r="E32" s="178"/>
      <c r="F32" s="178"/>
      <c r="G32" s="178"/>
      <c r="H32" s="178"/>
      <c r="I32" s="178"/>
      <c r="J32" s="178"/>
      <c r="K32" s="178"/>
      <c r="L32" s="178"/>
      <c r="M32" s="178"/>
      <c r="N32" s="178"/>
      <c r="O32" s="178"/>
      <c r="P32" s="178"/>
      <c r="Q32" s="14"/>
    </row>
    <row r="33" spans="2:17" x14ac:dyDescent="0.2">
      <c r="B33" s="13"/>
      <c r="C33" s="160" t="str">
        <f>(C29+1)&amp;"."</f>
        <v>11.</v>
      </c>
      <c r="D33" s="176" t="s">
        <v>57</v>
      </c>
      <c r="E33" s="176"/>
      <c r="F33" s="176"/>
      <c r="G33" s="176"/>
      <c r="H33" s="176"/>
      <c r="I33" s="176"/>
      <c r="J33" s="176"/>
      <c r="K33" s="176"/>
      <c r="L33" s="176"/>
      <c r="O33" s="5"/>
      <c r="P33" s="5"/>
      <c r="Q33" s="14"/>
    </row>
    <row r="34" spans="2:17" x14ac:dyDescent="0.2">
      <c r="B34" s="13"/>
      <c r="Q34" s="14"/>
    </row>
    <row r="35" spans="2:17" x14ac:dyDescent="0.2">
      <c r="B35" s="13"/>
      <c r="D35" t="s">
        <v>58</v>
      </c>
      <c r="E35" s="179" t="s">
        <v>59</v>
      </c>
      <c r="F35" s="179"/>
      <c r="G35" s="179"/>
      <c r="H35" s="165"/>
      <c r="Q35" s="14"/>
    </row>
    <row r="36" spans="2:17" x14ac:dyDescent="0.2">
      <c r="B36" s="13"/>
      <c r="D36" t="s">
        <v>60</v>
      </c>
      <c r="E36" s="177" t="s">
        <v>61</v>
      </c>
      <c r="F36" s="177"/>
      <c r="Q36" s="14"/>
    </row>
    <row r="37" spans="2:17" x14ac:dyDescent="0.2">
      <c r="B37" s="16"/>
      <c r="C37" s="166"/>
      <c r="D37" s="17"/>
      <c r="E37" s="17"/>
      <c r="F37" s="17"/>
      <c r="G37" s="17"/>
      <c r="H37" s="17"/>
      <c r="I37" s="17"/>
      <c r="J37" s="17"/>
      <c r="K37" s="17"/>
      <c r="L37" s="17"/>
      <c r="M37" s="17"/>
      <c r="N37" s="17"/>
      <c r="O37" s="17"/>
      <c r="P37" s="17"/>
      <c r="Q37" s="18"/>
    </row>
    <row r="40" spans="2:17" x14ac:dyDescent="0.2">
      <c r="M40" s="5"/>
    </row>
    <row r="47" spans="2:17" x14ac:dyDescent="0.2">
      <c r="C47" s="116"/>
    </row>
  </sheetData>
  <sheetProtection algorithmName="SHA-512" hashValue="BznXYDNLKpeyGIsYaa+s85p9O3ArcIlKFC7NM6/Wvouz6J/1rJMugEUtItTZi+x7r6L8kqmCcBlMKsW7Fi1owA==" saltValue="+OTldyMZlLXqavZWe5evyg==" spinCount="100000" sheet="1" selectLockedCells="1"/>
  <mergeCells count="23">
    <mergeCell ref="B2:Q3"/>
    <mergeCell ref="D12:P12"/>
    <mergeCell ref="D17:M17"/>
    <mergeCell ref="D32:P32"/>
    <mergeCell ref="O19:P19"/>
    <mergeCell ref="D23:P23"/>
    <mergeCell ref="D24:P24"/>
    <mergeCell ref="D25:P25"/>
    <mergeCell ref="D21:L21"/>
    <mergeCell ref="D19:N19"/>
    <mergeCell ref="O21:P21"/>
    <mergeCell ref="D7:P7"/>
    <mergeCell ref="D8:P8"/>
    <mergeCell ref="D9:P9"/>
    <mergeCell ref="D10:P10"/>
    <mergeCell ref="D11:P11"/>
    <mergeCell ref="D33:L33"/>
    <mergeCell ref="E36:F36"/>
    <mergeCell ref="D13:P13"/>
    <mergeCell ref="D14:P14"/>
    <mergeCell ref="D18:P18"/>
    <mergeCell ref="D29:P29"/>
    <mergeCell ref="E35:G35"/>
  </mergeCells>
  <hyperlinks>
    <hyperlink ref="E35:G35" r:id="rId1" display="planning@richmond.gov.uk" xr:uid="{F0FAA08A-99C8-4809-B548-881D738751EC}"/>
  </hyperlinks>
  <pageMargins left="0.39370078740157483" right="0.39370078740157483" top="0.39370078740157483" bottom="0.39370078740157483" header="0.19685039370078741" footer="0.19685039370078741"/>
  <pageSetup paperSize="9" scale="99" orientation="landscape" r:id="rId2"/>
  <headerFooter>
    <oddHeader>&amp;L&amp;"Calibri"&amp;10&amp;K000000Official&amp;1#_x000D_&amp;"Calibri"&amp;11&amp;K000000&amp;9&amp;F</oddHeader>
    <oddFooter>&amp;R&amp;9Page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B2:P47"/>
  <sheetViews>
    <sheetView workbookViewId="0">
      <selection activeCell="D5" sqref="D5"/>
    </sheetView>
  </sheetViews>
  <sheetFormatPr defaultRowHeight="12.75" x14ac:dyDescent="0.2"/>
  <cols>
    <col min="1" max="2" width="2.7109375" customWidth="1"/>
    <col min="3" max="3" width="26.85546875" customWidth="1"/>
    <col min="4" max="4" width="82.28515625" customWidth="1"/>
    <col min="5" max="5" width="2.7109375" customWidth="1"/>
  </cols>
  <sheetData>
    <row r="2" spans="2:16" ht="20.25" customHeight="1" x14ac:dyDescent="0.2">
      <c r="B2" s="180" t="s">
        <v>3</v>
      </c>
      <c r="C2" s="181"/>
      <c r="D2" s="181"/>
      <c r="E2" s="182"/>
    </row>
    <row r="3" spans="2:16" ht="13.5" thickBot="1" x14ac:dyDescent="0.25">
      <c r="B3" s="183"/>
      <c r="C3" s="184"/>
      <c r="D3" s="184"/>
      <c r="E3" s="185"/>
    </row>
    <row r="4" spans="2:16" ht="13.5" thickTop="1" x14ac:dyDescent="0.2">
      <c r="B4" s="13"/>
      <c r="E4" s="14"/>
    </row>
    <row r="5" spans="2:16" x14ac:dyDescent="0.2">
      <c r="B5" s="13"/>
      <c r="C5" t="s">
        <v>62</v>
      </c>
      <c r="D5" s="117"/>
      <c r="E5" s="14"/>
      <c r="F5" s="189"/>
      <c r="G5" s="189"/>
    </row>
    <row r="6" spans="2:16" x14ac:dyDescent="0.2">
      <c r="B6" s="13"/>
      <c r="E6" s="14"/>
      <c r="F6" s="189"/>
      <c r="G6" s="189"/>
    </row>
    <row r="7" spans="2:16" ht="25.5" customHeight="1" x14ac:dyDescent="0.2">
      <c r="B7" s="13"/>
      <c r="C7" s="5" t="s">
        <v>63</v>
      </c>
      <c r="D7" s="118"/>
      <c r="E7" s="14"/>
      <c r="F7" s="189"/>
      <c r="G7" s="189"/>
    </row>
    <row r="8" spans="2:16" x14ac:dyDescent="0.2">
      <c r="B8" s="13"/>
      <c r="E8" s="14"/>
      <c r="F8" s="189"/>
      <c r="G8" s="189"/>
    </row>
    <row r="9" spans="2:16" ht="166.5" customHeight="1" x14ac:dyDescent="0.2">
      <c r="B9" s="13"/>
      <c r="C9" s="5" t="s">
        <v>64</v>
      </c>
      <c r="D9" s="118"/>
      <c r="E9" s="14"/>
      <c r="F9" s="189"/>
      <c r="G9" s="189"/>
      <c r="M9" s="4"/>
      <c r="N9" s="4"/>
      <c r="O9" s="4"/>
      <c r="P9" s="4"/>
    </row>
    <row r="10" spans="2:16" x14ac:dyDescent="0.2">
      <c r="B10" s="13"/>
      <c r="E10" s="14"/>
      <c r="F10" s="189"/>
      <c r="G10" s="189"/>
      <c r="M10" s="4"/>
      <c r="N10" s="4"/>
      <c r="O10" s="4"/>
      <c r="P10" s="4"/>
    </row>
    <row r="11" spans="2:16" x14ac:dyDescent="0.2">
      <c r="B11" s="13"/>
      <c r="C11" t="s">
        <v>65</v>
      </c>
      <c r="D11" s="119"/>
      <c r="E11" s="14"/>
      <c r="F11" s="189"/>
      <c r="G11" s="189"/>
    </row>
    <row r="12" spans="2:16" x14ac:dyDescent="0.2">
      <c r="B12" s="13"/>
      <c r="E12" s="14"/>
      <c r="F12" s="189"/>
      <c r="G12" s="189"/>
    </row>
    <row r="13" spans="2:16" x14ac:dyDescent="0.2">
      <c r="B13" s="13"/>
      <c r="C13" t="s">
        <v>66</v>
      </c>
      <c r="D13" s="119"/>
      <c r="E13" s="14"/>
      <c r="F13" s="189"/>
      <c r="G13" s="189"/>
    </row>
    <row r="14" spans="2:16" x14ac:dyDescent="0.2">
      <c r="B14" s="16"/>
      <c r="C14" s="17"/>
      <c r="D14" s="17"/>
      <c r="E14" s="18"/>
    </row>
    <row r="47" spans="3:3" x14ac:dyDescent="0.2">
      <c r="C47" s="116"/>
    </row>
  </sheetData>
  <sheetProtection algorithmName="SHA-512" hashValue="JjOqzVsHAqELkN4CQXemdQ5htH8wqfvkO4ZK+5mZ/uqK3MxMUd91PyPFb0Pv/mwtpZqQufV03aE9kbqQkwx46A==" saltValue="neQ9JrP+VOt5cqKzvw/STw==" spinCount="100000" sheet="1" selectLockedCells="1"/>
  <mergeCells count="2">
    <mergeCell ref="F5:G13"/>
    <mergeCell ref="B2:E3"/>
  </mergeCells>
  <pageMargins left="0.39370078740157483" right="0.39370078740157483" top="0.39370078740157483" bottom="0.39370078740157483" header="0.19685039370078741" footer="0.19685039370078741"/>
  <pageSetup paperSize="9" orientation="landscape" r:id="rId1"/>
  <headerFooter>
    <oddHeader>&amp;L&amp;"Calibri"&amp;10&amp;K000000Official&amp;1#_x000D_&amp;"Calibri"&amp;11&amp;K000000&amp;9&amp;F</oddHeader>
    <oddFooter>&amp;R&amp;9Page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2:R99"/>
  <sheetViews>
    <sheetView zoomScaleNormal="100" workbookViewId="0">
      <selection activeCell="E7" sqref="E7"/>
    </sheetView>
  </sheetViews>
  <sheetFormatPr defaultRowHeight="12.75" x14ac:dyDescent="0.2"/>
  <cols>
    <col min="1" max="2" width="2.7109375" customWidth="1"/>
    <col min="3" max="4" width="9.140625" customWidth="1"/>
    <col min="7" max="13" width="9.140625" customWidth="1"/>
  </cols>
  <sheetData>
    <row r="2" spans="2:18" ht="20.25" customHeight="1" x14ac:dyDescent="0.2">
      <c r="B2" s="180" t="s">
        <v>4</v>
      </c>
      <c r="C2" s="181"/>
      <c r="D2" s="181"/>
      <c r="E2" s="181"/>
      <c r="F2" s="181"/>
      <c r="G2" s="181"/>
      <c r="H2" s="181"/>
      <c r="I2" s="181"/>
      <c r="J2" s="181"/>
      <c r="K2" s="181"/>
      <c r="L2" s="181"/>
      <c r="M2" s="181"/>
      <c r="N2" s="181"/>
      <c r="O2" s="182"/>
    </row>
    <row r="3" spans="2:18" ht="12.75" customHeight="1" thickBot="1" x14ac:dyDescent="0.25">
      <c r="B3" s="183"/>
      <c r="C3" s="184"/>
      <c r="D3" s="184"/>
      <c r="E3" s="184"/>
      <c r="F3" s="184"/>
      <c r="G3" s="184"/>
      <c r="H3" s="184"/>
      <c r="I3" s="184"/>
      <c r="J3" s="184"/>
      <c r="K3" s="184"/>
      <c r="L3" s="184"/>
      <c r="M3" s="184"/>
      <c r="N3" s="184"/>
      <c r="O3" s="185"/>
    </row>
    <row r="4" spans="2:18" ht="13.5" thickTop="1" x14ac:dyDescent="0.2">
      <c r="B4" s="33"/>
      <c r="C4" s="7"/>
      <c r="D4" s="7"/>
      <c r="E4" s="7"/>
      <c r="F4" s="7"/>
      <c r="G4" s="7"/>
      <c r="H4" s="7"/>
      <c r="I4" s="7"/>
      <c r="J4" s="7"/>
      <c r="K4" s="7"/>
      <c r="L4" s="7"/>
      <c r="M4" s="7"/>
      <c r="N4" s="7"/>
      <c r="O4" s="34"/>
    </row>
    <row r="5" spans="2:18" ht="16.5" x14ac:dyDescent="0.25">
      <c r="B5" s="35"/>
      <c r="C5" s="63" t="s">
        <v>67</v>
      </c>
      <c r="D5" s="63"/>
      <c r="E5" s="63"/>
      <c r="F5" s="63"/>
      <c r="G5" s="63"/>
      <c r="H5" s="63"/>
      <c r="I5" s="63"/>
      <c r="J5" s="63"/>
      <c r="K5" s="63"/>
      <c r="L5" s="63"/>
      <c r="M5" s="63"/>
      <c r="N5" s="63"/>
      <c r="O5" s="64"/>
      <c r="P5" s="63"/>
      <c r="Q5" s="63"/>
      <c r="R5" s="63"/>
    </row>
    <row r="6" spans="2:18" ht="13.5" thickBot="1" x14ac:dyDescent="0.25">
      <c r="B6" s="35"/>
      <c r="I6" s="65"/>
      <c r="O6" s="36"/>
    </row>
    <row r="7" spans="2:18" ht="13.5" thickBot="1" x14ac:dyDescent="0.25">
      <c r="B7" s="35"/>
      <c r="C7" t="s">
        <v>68</v>
      </c>
      <c r="E7" s="108"/>
      <c r="G7" s="67" t="s">
        <v>69</v>
      </c>
      <c r="I7" s="65"/>
      <c r="O7" s="36"/>
    </row>
    <row r="8" spans="2:18" ht="13.5" thickBot="1" x14ac:dyDescent="0.25">
      <c r="B8" s="35"/>
      <c r="O8" s="36"/>
    </row>
    <row r="9" spans="2:18" ht="13.5" thickBot="1" x14ac:dyDescent="0.25">
      <c r="B9" s="35"/>
      <c r="C9" t="s">
        <v>70</v>
      </c>
      <c r="E9" s="193"/>
      <c r="F9" s="194"/>
      <c r="I9" s="65"/>
      <c r="O9" s="36"/>
    </row>
    <row r="10" spans="2:18" x14ac:dyDescent="0.2">
      <c r="B10" s="35"/>
      <c r="J10" s="65"/>
      <c r="O10" s="36"/>
    </row>
    <row r="11" spans="2:18" x14ac:dyDescent="0.2">
      <c r="B11" s="33"/>
      <c r="C11" s="7"/>
      <c r="D11" s="7"/>
      <c r="E11" s="7"/>
      <c r="F11" s="7"/>
      <c r="G11" s="7"/>
      <c r="H11" s="7"/>
      <c r="I11" s="7"/>
      <c r="J11" s="68"/>
      <c r="K11" s="7"/>
      <c r="L11" s="7"/>
      <c r="M11" s="7"/>
      <c r="N11" s="7"/>
      <c r="O11" s="34"/>
    </row>
    <row r="12" spans="2:18" ht="16.5" x14ac:dyDescent="0.25">
      <c r="B12" s="35"/>
      <c r="C12" s="63" t="s">
        <v>71</v>
      </c>
      <c r="J12" s="65"/>
      <c r="O12" s="36"/>
    </row>
    <row r="13" spans="2:18" ht="13.5" thickBot="1" x14ac:dyDescent="0.25">
      <c r="B13" s="35"/>
      <c r="J13" s="65"/>
      <c r="O13" s="36"/>
    </row>
    <row r="14" spans="2:18" ht="12.75" customHeight="1" thickBot="1" x14ac:dyDescent="0.25">
      <c r="B14" s="35"/>
      <c r="C14" t="s">
        <v>239</v>
      </c>
      <c r="J14" s="65"/>
      <c r="K14" s="108"/>
      <c r="M14" s="200" t="s">
        <v>72</v>
      </c>
      <c r="N14" s="201"/>
      <c r="O14" s="202"/>
    </row>
    <row r="15" spans="2:18" ht="13.5" thickBot="1" x14ac:dyDescent="0.25">
      <c r="B15" s="35"/>
      <c r="J15" s="65"/>
      <c r="M15" s="201"/>
      <c r="N15" s="201"/>
      <c r="O15" s="202"/>
    </row>
    <row r="16" spans="2:18" ht="13.5" thickBot="1" x14ac:dyDescent="0.25">
      <c r="B16" s="35"/>
      <c r="C16" t="s">
        <v>240</v>
      </c>
      <c r="J16" s="65"/>
      <c r="K16" s="108"/>
      <c r="M16" s="201"/>
      <c r="N16" s="201"/>
      <c r="O16" s="202"/>
    </row>
    <row r="17" spans="2:15" ht="13.5" thickBot="1" x14ac:dyDescent="0.25">
      <c r="B17" s="35"/>
      <c r="M17" s="201"/>
      <c r="N17" s="201"/>
      <c r="O17" s="202"/>
    </row>
    <row r="18" spans="2:15" ht="13.5" thickBot="1" x14ac:dyDescent="0.25">
      <c r="B18" s="35"/>
      <c r="C18" t="s">
        <v>241</v>
      </c>
      <c r="K18" s="108"/>
      <c r="O18" s="36"/>
    </row>
    <row r="19" spans="2:15" ht="13.5" thickBot="1" x14ac:dyDescent="0.25">
      <c r="B19" s="35"/>
      <c r="O19" s="36"/>
    </row>
    <row r="20" spans="2:15" ht="13.5" thickBot="1" x14ac:dyDescent="0.25">
      <c r="B20" s="35"/>
      <c r="C20" t="s">
        <v>242</v>
      </c>
      <c r="K20" s="108"/>
      <c r="O20" s="36"/>
    </row>
    <row r="21" spans="2:15" x14ac:dyDescent="0.2">
      <c r="B21" s="35"/>
      <c r="O21" s="36"/>
    </row>
    <row r="22" spans="2:15" x14ac:dyDescent="0.2">
      <c r="B22" s="33"/>
      <c r="C22" s="7"/>
      <c r="D22" s="7"/>
      <c r="E22" s="7"/>
      <c r="F22" s="7"/>
      <c r="G22" s="7"/>
      <c r="H22" s="7"/>
      <c r="I22" s="7"/>
      <c r="J22" s="7"/>
      <c r="K22" s="7"/>
      <c r="L22" s="7"/>
      <c r="M22" s="7"/>
      <c r="N22" s="7"/>
      <c r="O22" s="34"/>
    </row>
    <row r="23" spans="2:15" ht="16.5" x14ac:dyDescent="0.25">
      <c r="B23" s="35"/>
      <c r="C23" s="63" t="s">
        <v>128</v>
      </c>
      <c r="O23" s="36"/>
    </row>
    <row r="24" spans="2:15" ht="13.5" thickBot="1" x14ac:dyDescent="0.25">
      <c r="B24" s="35"/>
      <c r="O24" s="36"/>
    </row>
    <row r="25" spans="2:15" ht="13.5" thickBot="1" x14ac:dyDescent="0.25">
      <c r="B25" s="35"/>
      <c r="C25" s="42" t="s">
        <v>73</v>
      </c>
      <c r="D25" s="69"/>
      <c r="E25" s="69"/>
      <c r="F25" s="69"/>
      <c r="G25" s="69"/>
      <c r="H25" s="69"/>
      <c r="I25" s="69"/>
      <c r="J25" s="69"/>
      <c r="K25" s="109"/>
      <c r="O25" s="36"/>
    </row>
    <row r="26" spans="2:15" ht="13.5" thickBot="1" x14ac:dyDescent="0.25">
      <c r="B26" s="35"/>
      <c r="C26" s="69"/>
      <c r="D26" s="69"/>
      <c r="E26" s="69"/>
      <c r="F26" s="69"/>
      <c r="G26" s="69"/>
      <c r="H26" s="69"/>
      <c r="I26" s="69"/>
      <c r="J26" s="69"/>
      <c r="K26" s="70"/>
      <c r="O26" s="36"/>
    </row>
    <row r="27" spans="2:15" ht="13.5" thickBot="1" x14ac:dyDescent="0.25">
      <c r="B27" s="35"/>
      <c r="C27" s="42" t="s">
        <v>216</v>
      </c>
      <c r="D27" s="69"/>
      <c r="E27" s="69"/>
      <c r="F27" s="69"/>
      <c r="G27" s="69"/>
      <c r="H27" s="69"/>
      <c r="I27" s="69"/>
      <c r="J27" s="69"/>
      <c r="K27" s="109"/>
      <c r="O27" s="36"/>
    </row>
    <row r="28" spans="2:15" ht="13.5" thickBot="1" x14ac:dyDescent="0.25">
      <c r="B28" s="35"/>
      <c r="O28" s="36"/>
    </row>
    <row r="29" spans="2:15" ht="13.5" thickBot="1" x14ac:dyDescent="0.25">
      <c r="B29" s="35"/>
      <c r="C29" s="42" t="s">
        <v>217</v>
      </c>
      <c r="D29" s="69"/>
      <c r="E29" s="69"/>
      <c r="F29" s="69"/>
      <c r="G29" s="69"/>
      <c r="H29" s="69"/>
      <c r="I29" s="69"/>
      <c r="J29" s="69"/>
      <c r="K29" s="109"/>
      <c r="O29" s="36"/>
    </row>
    <row r="30" spans="2:15" x14ac:dyDescent="0.2">
      <c r="B30" s="35"/>
      <c r="O30" s="36"/>
    </row>
    <row r="31" spans="2:15" ht="12.75" customHeight="1" x14ac:dyDescent="0.2">
      <c r="B31" s="37"/>
      <c r="C31" s="6"/>
      <c r="D31" s="6"/>
      <c r="E31" s="6"/>
      <c r="F31" s="6"/>
      <c r="G31" s="6"/>
      <c r="H31" s="6"/>
      <c r="I31" s="6"/>
      <c r="J31" s="6"/>
      <c r="K31" s="6"/>
      <c r="L31" s="6"/>
      <c r="M31" s="6"/>
      <c r="N31" s="6"/>
      <c r="O31" s="38"/>
    </row>
    <row r="32" spans="2:15" ht="12.75" customHeight="1" x14ac:dyDescent="0.25">
      <c r="B32" s="33"/>
      <c r="C32" s="71"/>
      <c r="D32" s="71"/>
      <c r="E32" s="71"/>
      <c r="F32" s="71"/>
      <c r="G32" s="71"/>
      <c r="H32" s="71"/>
      <c r="I32" s="71"/>
      <c r="J32" s="71"/>
      <c r="K32" s="71"/>
      <c r="L32" s="71"/>
      <c r="M32" s="71"/>
      <c r="N32" s="71"/>
      <c r="O32" s="72"/>
    </row>
    <row r="33" spans="2:18" ht="12.75" customHeight="1" x14ac:dyDescent="0.25">
      <c r="B33" s="35"/>
      <c r="C33" s="63" t="s">
        <v>74</v>
      </c>
      <c r="D33" s="63"/>
      <c r="E33" s="63"/>
      <c r="F33" s="63"/>
      <c r="G33" s="63"/>
      <c r="H33" s="63"/>
      <c r="I33" s="63"/>
      <c r="J33" s="63"/>
      <c r="K33" s="63"/>
      <c r="L33" s="63"/>
      <c r="M33" s="63"/>
      <c r="N33" s="63"/>
      <c r="O33" s="64"/>
    </row>
    <row r="34" spans="2:18" ht="12.75" customHeight="1" x14ac:dyDescent="0.2">
      <c r="B34" s="35"/>
      <c r="O34" s="36"/>
    </row>
    <row r="35" spans="2:18" ht="17.25" thickBot="1" x14ac:dyDescent="0.3">
      <c r="B35" s="35"/>
      <c r="C35" s="73" t="s">
        <v>75</v>
      </c>
      <c r="F35" s="74"/>
      <c r="G35" s="74"/>
      <c r="H35" s="74"/>
      <c r="I35" s="74"/>
      <c r="O35" s="36"/>
      <c r="P35" s="63"/>
      <c r="Q35" s="63"/>
      <c r="R35" s="63"/>
    </row>
    <row r="36" spans="2:18" x14ac:dyDescent="0.2">
      <c r="B36" s="35"/>
      <c r="C36" s="205" t="s">
        <v>76</v>
      </c>
      <c r="D36" s="205" t="s">
        <v>77</v>
      </c>
      <c r="E36" s="205"/>
      <c r="H36" s="190" t="s">
        <v>78</v>
      </c>
      <c r="I36" s="190"/>
      <c r="O36" s="36"/>
    </row>
    <row r="37" spans="2:18" ht="13.5" thickBot="1" x14ac:dyDescent="0.25">
      <c r="B37" s="35"/>
      <c r="C37" s="206"/>
      <c r="D37" s="206"/>
      <c r="E37" s="206"/>
      <c r="F37" s="74"/>
      <c r="G37" s="74"/>
      <c r="H37" s="191"/>
      <c r="I37" s="191"/>
      <c r="O37" s="36"/>
    </row>
    <row r="38" spans="2:18" ht="12.75" customHeight="1" x14ac:dyDescent="0.2">
      <c r="B38" s="35"/>
      <c r="C38" s="75" t="s">
        <v>79</v>
      </c>
      <c r="D38" s="75" t="s">
        <v>80</v>
      </c>
      <c r="G38" s="76"/>
      <c r="H38" s="76"/>
      <c r="I38" s="110">
        <v>0</v>
      </c>
      <c r="O38" s="36"/>
    </row>
    <row r="39" spans="2:18" x14ac:dyDescent="0.2">
      <c r="B39" s="35"/>
      <c r="C39" s="75" t="s">
        <v>81</v>
      </c>
      <c r="D39" s="75" t="s">
        <v>82</v>
      </c>
      <c r="E39" s="75"/>
      <c r="F39" s="75"/>
      <c r="G39" s="76"/>
      <c r="H39" s="76"/>
      <c r="I39" s="110">
        <v>0</v>
      </c>
      <c r="O39" s="36"/>
    </row>
    <row r="40" spans="2:18" ht="13.5" customHeight="1" x14ac:dyDescent="0.2">
      <c r="B40" s="35"/>
      <c r="C40" s="75" t="s">
        <v>83</v>
      </c>
      <c r="D40" s="75" t="s">
        <v>84</v>
      </c>
      <c r="E40" s="75"/>
      <c r="F40" s="75"/>
      <c r="G40" s="76"/>
      <c r="H40" s="76"/>
      <c r="I40" s="110">
        <v>0</v>
      </c>
      <c r="O40" s="36"/>
    </row>
    <row r="41" spans="2:18" ht="12.95" customHeight="1" x14ac:dyDescent="0.2">
      <c r="B41" s="35"/>
      <c r="C41" s="75" t="s">
        <v>85</v>
      </c>
      <c r="D41" s="75" t="s">
        <v>86</v>
      </c>
      <c r="E41" s="75"/>
      <c r="F41" s="75"/>
      <c r="G41" s="76"/>
      <c r="H41" s="76"/>
      <c r="I41" s="110">
        <v>0</v>
      </c>
      <c r="O41" s="36"/>
    </row>
    <row r="42" spans="2:18" x14ac:dyDescent="0.2">
      <c r="B42" s="35"/>
      <c r="C42" s="75" t="s">
        <v>87</v>
      </c>
      <c r="D42" s="75" t="s">
        <v>88</v>
      </c>
      <c r="E42" s="75"/>
      <c r="F42" s="75"/>
      <c r="G42" s="76"/>
      <c r="H42" s="76"/>
      <c r="I42" s="110">
        <v>0</v>
      </c>
      <c r="O42" s="36"/>
    </row>
    <row r="43" spans="2:18" x14ac:dyDescent="0.2">
      <c r="B43" s="35"/>
      <c r="C43" s="75" t="s">
        <v>89</v>
      </c>
      <c r="D43" s="75" t="s">
        <v>90</v>
      </c>
      <c r="E43" s="75"/>
      <c r="F43" s="75"/>
      <c r="G43" s="76"/>
      <c r="H43" s="76"/>
      <c r="I43" s="110">
        <v>0</v>
      </c>
      <c r="O43" s="36"/>
    </row>
    <row r="44" spans="2:18" x14ac:dyDescent="0.2">
      <c r="B44" s="35"/>
      <c r="C44" s="75" t="s">
        <v>91</v>
      </c>
      <c r="D44" s="75" t="s">
        <v>92</v>
      </c>
      <c r="E44" s="75"/>
      <c r="F44" s="75"/>
      <c r="G44" s="76"/>
      <c r="H44" s="76"/>
      <c r="I44" s="110">
        <v>0</v>
      </c>
      <c r="O44" s="36"/>
    </row>
    <row r="45" spans="2:18" x14ac:dyDescent="0.2">
      <c r="B45" s="35"/>
      <c r="C45" s="75" t="s">
        <v>93</v>
      </c>
      <c r="D45" s="75" t="s">
        <v>94</v>
      </c>
      <c r="E45" s="75"/>
      <c r="F45" s="75"/>
      <c r="G45" s="76"/>
      <c r="H45" s="76"/>
      <c r="I45" s="110">
        <v>0</v>
      </c>
      <c r="O45" s="36"/>
    </row>
    <row r="46" spans="2:18" x14ac:dyDescent="0.2">
      <c r="B46" s="35"/>
      <c r="C46" s="75" t="s">
        <v>95</v>
      </c>
      <c r="D46" s="75" t="s">
        <v>96</v>
      </c>
      <c r="E46" s="75"/>
      <c r="F46" s="75"/>
      <c r="G46" s="76"/>
      <c r="H46" s="76"/>
      <c r="I46" s="110">
        <v>0</v>
      </c>
      <c r="O46" s="36"/>
    </row>
    <row r="47" spans="2:18" ht="12.75" customHeight="1" x14ac:dyDescent="0.2">
      <c r="B47" s="35"/>
      <c r="C47" s="77" t="s">
        <v>97</v>
      </c>
      <c r="D47" s="78" t="s">
        <v>98</v>
      </c>
      <c r="E47" s="79"/>
      <c r="F47" s="79"/>
      <c r="G47" s="80"/>
      <c r="H47" s="80"/>
      <c r="I47" s="111">
        <v>0</v>
      </c>
      <c r="O47" s="36"/>
    </row>
    <row r="48" spans="2:18" x14ac:dyDescent="0.2">
      <c r="B48" s="35"/>
      <c r="C48" s="75" t="s">
        <v>99</v>
      </c>
      <c r="D48" s="75" t="s">
        <v>100</v>
      </c>
      <c r="E48" s="75"/>
      <c r="F48" s="75"/>
      <c r="G48" s="76"/>
      <c r="H48" s="76"/>
      <c r="I48" s="110">
        <v>0</v>
      </c>
      <c r="O48" s="36"/>
    </row>
    <row r="49" spans="2:15" x14ac:dyDescent="0.2">
      <c r="B49" s="35"/>
      <c r="C49" s="75" t="s">
        <v>101</v>
      </c>
      <c r="D49" s="75" t="s">
        <v>102</v>
      </c>
      <c r="E49" s="75"/>
      <c r="F49" s="75"/>
      <c r="G49" s="76"/>
      <c r="H49" s="76"/>
      <c r="I49" s="110">
        <v>0</v>
      </c>
      <c r="O49" s="36"/>
    </row>
    <row r="50" spans="2:15" ht="12.75" customHeight="1" x14ac:dyDescent="0.2">
      <c r="B50" s="35"/>
      <c r="C50" s="75" t="s">
        <v>103</v>
      </c>
      <c r="D50" s="75" t="s">
        <v>104</v>
      </c>
      <c r="E50" s="75"/>
      <c r="F50" s="75"/>
      <c r="G50" s="76"/>
      <c r="H50" s="76"/>
      <c r="I50" s="110">
        <v>0</v>
      </c>
      <c r="O50" s="36"/>
    </row>
    <row r="51" spans="2:15" ht="12.75" customHeight="1" x14ac:dyDescent="0.2">
      <c r="B51" s="35"/>
      <c r="C51" s="77" t="s">
        <v>0</v>
      </c>
      <c r="D51" s="192" t="s">
        <v>105</v>
      </c>
      <c r="E51" s="192"/>
      <c r="F51" s="192"/>
      <c r="G51" s="192"/>
      <c r="H51" s="192"/>
      <c r="I51" s="111">
        <v>0</v>
      </c>
      <c r="O51" s="36"/>
    </row>
    <row r="52" spans="2:15" ht="12.75" customHeight="1" x14ac:dyDescent="0.2">
      <c r="B52" s="35"/>
      <c r="C52" s="75" t="s">
        <v>106</v>
      </c>
      <c r="D52" s="75" t="s">
        <v>107</v>
      </c>
      <c r="E52" s="75"/>
      <c r="F52" s="75"/>
      <c r="G52" s="76"/>
      <c r="H52" s="76"/>
      <c r="I52" s="110">
        <v>0</v>
      </c>
      <c r="O52" s="36"/>
    </row>
    <row r="53" spans="2:15" ht="12.75" customHeight="1" x14ac:dyDescent="0.2">
      <c r="B53" s="35"/>
      <c r="C53" s="75" t="s">
        <v>108</v>
      </c>
      <c r="D53" s="75" t="s">
        <v>109</v>
      </c>
      <c r="E53" s="75"/>
      <c r="F53" s="75"/>
      <c r="G53" s="76"/>
      <c r="H53" s="76"/>
      <c r="I53" s="110">
        <v>0</v>
      </c>
      <c r="O53" s="36"/>
    </row>
    <row r="54" spans="2:15" ht="12.75" customHeight="1" x14ac:dyDescent="0.2">
      <c r="B54" s="35"/>
      <c r="C54" s="75" t="s">
        <v>110</v>
      </c>
      <c r="D54" s="75"/>
      <c r="E54" s="75"/>
      <c r="F54" s="75"/>
      <c r="G54" s="76"/>
      <c r="H54" s="76"/>
      <c r="I54" s="110">
        <v>0</v>
      </c>
      <c r="O54" s="36"/>
    </row>
    <row r="55" spans="2:15" ht="12.75" customHeight="1" thickBot="1" x14ac:dyDescent="0.25">
      <c r="B55" s="35"/>
      <c r="C55" s="81" t="s">
        <v>111</v>
      </c>
      <c r="D55" s="81"/>
      <c r="E55" s="75"/>
      <c r="F55" s="75"/>
      <c r="G55" s="82"/>
      <c r="H55" s="82"/>
      <c r="I55" s="112">
        <v>0</v>
      </c>
      <c r="O55" s="36"/>
    </row>
    <row r="56" spans="2:15" ht="13.5" thickBot="1" x14ac:dyDescent="0.25">
      <c r="B56" s="35"/>
      <c r="C56" s="83" t="s">
        <v>112</v>
      </c>
      <c r="D56" s="83"/>
      <c r="E56" s="83"/>
      <c r="F56" s="83"/>
      <c r="G56" s="84"/>
      <c r="H56" s="84"/>
      <c r="I56" s="85">
        <f>SUM(I38:I55)</f>
        <v>0</v>
      </c>
      <c r="O56" s="36"/>
    </row>
    <row r="57" spans="2:15" x14ac:dyDescent="0.2">
      <c r="B57" s="35"/>
      <c r="J57" s="86"/>
      <c r="K57" s="86"/>
      <c r="L57" s="86"/>
      <c r="M57" s="86"/>
      <c r="N57" s="86"/>
      <c r="O57" s="87"/>
    </row>
    <row r="58" spans="2:15" x14ac:dyDescent="0.2">
      <c r="B58" s="35"/>
      <c r="J58" s="86"/>
      <c r="K58" s="86"/>
      <c r="L58" s="86"/>
      <c r="M58" s="86"/>
      <c r="N58" s="86"/>
      <c r="O58" s="87"/>
    </row>
    <row r="59" spans="2:15" x14ac:dyDescent="0.2">
      <c r="B59" s="35"/>
      <c r="O59" s="36"/>
    </row>
    <row r="60" spans="2:15" x14ac:dyDescent="0.2">
      <c r="B60" s="35"/>
      <c r="O60" s="36"/>
    </row>
    <row r="61" spans="2:15" ht="15.75" thickBot="1" x14ac:dyDescent="0.25">
      <c r="B61" s="35"/>
      <c r="C61" s="73" t="s">
        <v>113</v>
      </c>
      <c r="I61" s="88"/>
      <c r="O61" s="36"/>
    </row>
    <row r="62" spans="2:15" ht="13.5" thickBot="1" x14ac:dyDescent="0.25">
      <c r="B62" s="35"/>
      <c r="C62" s="204" t="s">
        <v>76</v>
      </c>
      <c r="D62" s="204"/>
      <c r="E62" s="204"/>
      <c r="F62" s="204"/>
      <c r="G62" s="204"/>
      <c r="H62" s="190" t="s">
        <v>78</v>
      </c>
      <c r="I62" s="190"/>
      <c r="K62" s="90"/>
      <c r="L62" s="90"/>
      <c r="M62" s="90"/>
      <c r="N62" s="90"/>
      <c r="O62" s="36"/>
    </row>
    <row r="63" spans="2:15" ht="13.5" thickBot="1" x14ac:dyDescent="0.25">
      <c r="B63" s="35"/>
      <c r="C63" s="204"/>
      <c r="D63" s="204"/>
      <c r="E63" s="204"/>
      <c r="F63" s="204"/>
      <c r="G63" s="204"/>
      <c r="H63" s="191"/>
      <c r="I63" s="191"/>
      <c r="K63" s="90"/>
      <c r="L63" s="90"/>
      <c r="M63" s="90"/>
      <c r="N63" s="90"/>
      <c r="O63" s="36"/>
    </row>
    <row r="64" spans="2:15" ht="13.5" customHeight="1" x14ac:dyDescent="0.2">
      <c r="B64" s="35"/>
      <c r="C64" s="91" t="s">
        <v>114</v>
      </c>
      <c r="D64" s="91"/>
      <c r="E64" s="91"/>
      <c r="F64" s="91"/>
      <c r="G64" s="91"/>
      <c r="H64" s="91"/>
      <c r="I64" s="92">
        <f>SUM(I40:I44)</f>
        <v>0</v>
      </c>
      <c r="K64" s="90"/>
      <c r="L64" s="90"/>
      <c r="M64" s="90"/>
      <c r="N64" s="90"/>
      <c r="O64" s="36"/>
    </row>
    <row r="65" spans="2:15" ht="12.95" customHeight="1" thickBot="1" x14ac:dyDescent="0.25">
      <c r="B65" s="35"/>
      <c r="C65" s="77" t="s">
        <v>115</v>
      </c>
      <c r="D65" s="77"/>
      <c r="E65" s="77"/>
      <c r="F65" s="7"/>
      <c r="G65" s="77"/>
      <c r="H65" s="77"/>
      <c r="I65" s="113">
        <v>0</v>
      </c>
      <c r="K65" s="90"/>
      <c r="L65" s="90"/>
      <c r="M65" s="90"/>
      <c r="N65" s="90"/>
      <c r="O65" s="36"/>
    </row>
    <row r="66" spans="2:15" ht="12.95" customHeight="1" thickBot="1" x14ac:dyDescent="0.25">
      <c r="B66" s="35"/>
      <c r="C66" s="93" t="s">
        <v>112</v>
      </c>
      <c r="D66" s="93"/>
      <c r="E66" s="93"/>
      <c r="F66" s="93"/>
      <c r="G66" s="93"/>
      <c r="H66" s="93"/>
      <c r="I66" s="94">
        <f>I64+I65</f>
        <v>0</v>
      </c>
      <c r="K66" s="90"/>
      <c r="L66" s="90"/>
      <c r="M66" s="90"/>
      <c r="N66" s="90"/>
      <c r="O66" s="36"/>
    </row>
    <row r="67" spans="2:15" x14ac:dyDescent="0.2">
      <c r="B67" s="35"/>
      <c r="C67" s="2"/>
      <c r="D67" s="2"/>
      <c r="E67" s="2"/>
      <c r="F67" s="2"/>
      <c r="G67" s="2"/>
      <c r="H67" s="2"/>
      <c r="I67" s="2"/>
      <c r="K67" s="90"/>
      <c r="L67" s="90"/>
      <c r="M67" s="90"/>
      <c r="N67" s="90"/>
      <c r="O67" s="36"/>
    </row>
    <row r="68" spans="2:15" ht="15.75" thickBot="1" x14ac:dyDescent="0.3">
      <c r="B68" s="35"/>
      <c r="C68" s="95" t="s">
        <v>116</v>
      </c>
      <c r="I68" s="88"/>
      <c r="K68" s="90"/>
      <c r="L68" s="90"/>
      <c r="M68" s="90"/>
      <c r="N68" s="90"/>
      <c r="O68" s="36"/>
    </row>
    <row r="69" spans="2:15" ht="13.5" thickBot="1" x14ac:dyDescent="0.25">
      <c r="B69" s="35"/>
      <c r="C69" s="204" t="s">
        <v>76</v>
      </c>
      <c r="D69" s="204"/>
      <c r="E69" s="204"/>
      <c r="F69" s="204"/>
      <c r="G69" s="204"/>
      <c r="H69" s="190" t="s">
        <v>78</v>
      </c>
      <c r="I69" s="190"/>
      <c r="K69" s="90"/>
      <c r="L69" s="90"/>
      <c r="M69" s="90"/>
      <c r="N69" s="90"/>
      <c r="O69" s="36"/>
    </row>
    <row r="70" spans="2:15" ht="13.5" thickBot="1" x14ac:dyDescent="0.25">
      <c r="B70" s="35"/>
      <c r="C70" s="204"/>
      <c r="D70" s="204"/>
      <c r="E70" s="204"/>
      <c r="F70" s="204"/>
      <c r="G70" s="204"/>
      <c r="H70" s="191"/>
      <c r="I70" s="191"/>
      <c r="O70" s="36"/>
    </row>
    <row r="71" spans="2:15" x14ac:dyDescent="0.2">
      <c r="B71" s="35"/>
      <c r="C71" s="91" t="s">
        <v>117</v>
      </c>
      <c r="D71" s="91"/>
      <c r="E71" s="91"/>
      <c r="F71" s="91"/>
      <c r="G71" s="91"/>
      <c r="H71" s="91"/>
      <c r="I71" s="92">
        <f>SUM(I38:I39,I51)</f>
        <v>0</v>
      </c>
      <c r="O71" s="36"/>
    </row>
    <row r="72" spans="2:15" ht="13.5" thickBot="1" x14ac:dyDescent="0.25">
      <c r="B72" s="35"/>
      <c r="C72" s="77" t="s">
        <v>118</v>
      </c>
      <c r="D72" s="77"/>
      <c r="E72" s="77"/>
      <c r="F72" s="7"/>
      <c r="G72" s="77"/>
      <c r="H72" s="77"/>
      <c r="I72" s="113">
        <v>0</v>
      </c>
      <c r="O72" s="36"/>
    </row>
    <row r="73" spans="2:15" ht="13.5" thickBot="1" x14ac:dyDescent="0.25">
      <c r="B73" s="35"/>
      <c r="C73" s="93" t="s">
        <v>112</v>
      </c>
      <c r="D73" s="93"/>
      <c r="E73" s="93"/>
      <c r="F73" s="93"/>
      <c r="G73" s="93"/>
      <c r="H73" s="93"/>
      <c r="I73" s="94">
        <f>I71+I72</f>
        <v>0</v>
      </c>
      <c r="K73" s="90"/>
      <c r="L73" s="90"/>
      <c r="M73" s="90"/>
      <c r="N73" s="90"/>
      <c r="O73" s="36"/>
    </row>
    <row r="74" spans="2:15" x14ac:dyDescent="0.2">
      <c r="B74" s="35"/>
      <c r="D74" s="96"/>
      <c r="E74" s="96"/>
      <c r="F74" s="177"/>
      <c r="G74" s="208"/>
      <c r="K74" s="90"/>
      <c r="L74" s="90"/>
      <c r="M74" s="90"/>
      <c r="N74" s="90"/>
      <c r="O74" s="36"/>
    </row>
    <row r="75" spans="2:15" ht="12.95" customHeight="1" thickBot="1" x14ac:dyDescent="0.25">
      <c r="B75" s="35"/>
      <c r="C75" s="97" t="s">
        <v>119</v>
      </c>
      <c r="D75" s="96"/>
      <c r="E75" s="96"/>
      <c r="F75" s="177"/>
      <c r="G75" s="208"/>
      <c r="K75" s="90"/>
      <c r="L75" s="90"/>
      <c r="M75" s="90"/>
      <c r="N75" s="90"/>
      <c r="O75" s="36"/>
    </row>
    <row r="76" spans="2:15" ht="13.5" thickBot="1" x14ac:dyDescent="0.25">
      <c r="B76" s="35"/>
      <c r="C76" s="204" t="s">
        <v>76</v>
      </c>
      <c r="D76" s="204"/>
      <c r="E76" s="204"/>
      <c r="F76" s="204"/>
      <c r="G76" s="204"/>
      <c r="H76" s="190" t="s">
        <v>78</v>
      </c>
      <c r="I76" s="190"/>
      <c r="K76" s="90"/>
      <c r="L76" s="90"/>
      <c r="M76" s="90"/>
      <c r="N76" s="90"/>
      <c r="O76" s="36"/>
    </row>
    <row r="77" spans="2:15" ht="13.5" thickBot="1" x14ac:dyDescent="0.25">
      <c r="B77" s="35"/>
      <c r="C77" s="204"/>
      <c r="D77" s="204"/>
      <c r="E77" s="204"/>
      <c r="F77" s="204"/>
      <c r="G77" s="204"/>
      <c r="H77" s="191"/>
      <c r="I77" s="191"/>
      <c r="K77" s="90"/>
      <c r="L77" s="90"/>
      <c r="M77" s="90"/>
      <c r="N77" s="90"/>
      <c r="O77" s="36"/>
    </row>
    <row r="78" spans="2:15" ht="13.5" customHeight="1" x14ac:dyDescent="0.2">
      <c r="B78" s="35"/>
      <c r="C78" s="91" t="s">
        <v>120</v>
      </c>
      <c r="D78" s="91"/>
      <c r="E78" s="91"/>
      <c r="F78" s="91"/>
      <c r="G78" s="91"/>
      <c r="H78" s="91"/>
      <c r="I78" s="92">
        <f>SUM(I38:I39,I45:I53)</f>
        <v>0</v>
      </c>
      <c r="J78" s="90"/>
      <c r="K78" s="90"/>
      <c r="L78" s="90"/>
      <c r="M78" s="90"/>
      <c r="N78" s="90"/>
      <c r="O78" s="36"/>
    </row>
    <row r="79" spans="2:15" ht="13.5" thickBot="1" x14ac:dyDescent="0.25">
      <c r="B79" s="35"/>
      <c r="C79" s="77" t="s">
        <v>121</v>
      </c>
      <c r="D79" s="7"/>
      <c r="E79" s="7"/>
      <c r="F79" s="7"/>
      <c r="G79" s="7"/>
      <c r="H79" s="77"/>
      <c r="I79" s="114">
        <v>0</v>
      </c>
      <c r="O79" s="36"/>
    </row>
    <row r="80" spans="2:15" ht="13.5" thickBot="1" x14ac:dyDescent="0.25">
      <c r="B80" s="35"/>
      <c r="C80" s="89" t="s">
        <v>112</v>
      </c>
      <c r="D80" s="93"/>
      <c r="E80" s="93"/>
      <c r="F80" s="93"/>
      <c r="G80" s="93"/>
      <c r="H80" s="93"/>
      <c r="I80" s="94">
        <f>SUM(I78,I79)</f>
        <v>0</v>
      </c>
      <c r="O80" s="36"/>
    </row>
    <row r="81" spans="2:15" x14ac:dyDescent="0.2">
      <c r="B81" s="35"/>
      <c r="K81" s="90"/>
      <c r="L81" s="90"/>
      <c r="M81" s="90"/>
      <c r="N81" s="90"/>
      <c r="O81" s="36"/>
    </row>
    <row r="82" spans="2:15" x14ac:dyDescent="0.2">
      <c r="B82" s="33"/>
      <c r="C82" s="7"/>
      <c r="D82" s="7"/>
      <c r="E82" s="7"/>
      <c r="F82" s="7"/>
      <c r="G82" s="7"/>
      <c r="H82" s="7"/>
      <c r="I82" s="7"/>
      <c r="J82" s="7"/>
      <c r="K82" s="7"/>
      <c r="L82" s="7"/>
      <c r="M82" s="7"/>
      <c r="N82" s="7"/>
      <c r="O82" s="34"/>
    </row>
    <row r="83" spans="2:15" ht="13.5" customHeight="1" x14ac:dyDescent="0.25">
      <c r="B83" s="35"/>
      <c r="C83" s="98" t="s">
        <v>122</v>
      </c>
      <c r="O83" s="36"/>
    </row>
    <row r="84" spans="2:15" ht="13.5" thickBot="1" x14ac:dyDescent="0.25">
      <c r="B84" s="35"/>
      <c r="G84" s="198" t="s">
        <v>124</v>
      </c>
      <c r="H84" s="198"/>
      <c r="I84" s="198"/>
      <c r="J84" s="198"/>
      <c r="K84" s="198"/>
      <c r="L84" s="198"/>
      <c r="M84" s="198"/>
      <c r="N84" s="198"/>
      <c r="O84" s="199"/>
    </row>
    <row r="85" spans="2:15" ht="12.75" customHeight="1" x14ac:dyDescent="0.2">
      <c r="B85" s="35"/>
      <c r="C85" s="195" t="s">
        <v>123</v>
      </c>
      <c r="D85" s="195"/>
      <c r="E85" s="196"/>
      <c r="G85" s="198"/>
      <c r="H85" s="198"/>
      <c r="I85" s="198"/>
      <c r="J85" s="198"/>
      <c r="K85" s="198"/>
      <c r="L85" s="198"/>
      <c r="M85" s="198"/>
      <c r="N85" s="198"/>
      <c r="O85" s="199"/>
    </row>
    <row r="86" spans="2:15" ht="13.5" thickBot="1" x14ac:dyDescent="0.25">
      <c r="B86" s="35"/>
      <c r="C86" s="195"/>
      <c r="D86" s="195"/>
      <c r="E86" s="197"/>
      <c r="F86" s="99"/>
      <c r="G86" s="198"/>
      <c r="H86" s="198"/>
      <c r="I86" s="198"/>
      <c r="J86" s="198"/>
      <c r="K86" s="198"/>
      <c r="L86" s="198"/>
      <c r="M86" s="198"/>
      <c r="N86" s="198"/>
      <c r="O86" s="199"/>
    </row>
    <row r="87" spans="2:15" x14ac:dyDescent="0.2">
      <c r="B87" s="37"/>
      <c r="C87" s="6"/>
      <c r="D87" s="6"/>
      <c r="E87" s="6"/>
      <c r="F87" s="6"/>
      <c r="G87" s="6"/>
      <c r="H87" s="6"/>
      <c r="I87" s="6"/>
      <c r="J87" s="6"/>
      <c r="K87" s="6"/>
      <c r="L87" s="6"/>
      <c r="M87" s="6"/>
      <c r="N87" s="6"/>
      <c r="O87" s="38"/>
    </row>
    <row r="88" spans="2:15" x14ac:dyDescent="0.2">
      <c r="B88" s="33"/>
      <c r="C88" s="7"/>
      <c r="D88" s="7"/>
      <c r="E88" s="7"/>
      <c r="F88" s="7"/>
      <c r="G88" s="7"/>
      <c r="H88" s="7"/>
      <c r="I88" s="7"/>
      <c r="J88" s="7"/>
      <c r="K88" s="7"/>
      <c r="L88" s="7"/>
      <c r="M88" s="7"/>
      <c r="N88" s="7"/>
      <c r="O88" s="34"/>
    </row>
    <row r="89" spans="2:15" ht="16.5" x14ac:dyDescent="0.25">
      <c r="B89" s="35"/>
      <c r="C89" s="63" t="s">
        <v>125</v>
      </c>
      <c r="O89" s="36"/>
    </row>
    <row r="90" spans="2:15" ht="13.5" thickBot="1" x14ac:dyDescent="0.25">
      <c r="B90" s="35"/>
      <c r="O90" s="36"/>
    </row>
    <row r="91" spans="2:15" ht="13.5" thickBot="1" x14ac:dyDescent="0.25">
      <c r="B91" s="35"/>
      <c r="C91" t="s">
        <v>126</v>
      </c>
      <c r="E91" s="115"/>
      <c r="F91" t="s">
        <v>127</v>
      </c>
      <c r="O91" s="36"/>
    </row>
    <row r="92" spans="2:15" x14ac:dyDescent="0.2">
      <c r="B92" s="35"/>
      <c r="O92" s="36"/>
    </row>
    <row r="93" spans="2:15" x14ac:dyDescent="0.2">
      <c r="B93" s="37"/>
      <c r="C93" s="6"/>
      <c r="D93" s="6"/>
      <c r="E93" s="6"/>
      <c r="F93" s="6"/>
      <c r="G93" s="6"/>
      <c r="H93" s="6"/>
      <c r="I93" s="6"/>
      <c r="J93" s="6"/>
      <c r="K93" s="6"/>
      <c r="L93" s="6"/>
      <c r="M93" s="6"/>
      <c r="N93" s="6"/>
      <c r="O93" s="38"/>
    </row>
    <row r="94" spans="2:15" x14ac:dyDescent="0.2">
      <c r="B94" s="35"/>
      <c r="O94" s="36"/>
    </row>
    <row r="95" spans="2:15" ht="16.5" x14ac:dyDescent="0.25">
      <c r="B95" s="35"/>
      <c r="C95" s="63" t="s">
        <v>254</v>
      </c>
      <c r="O95" s="36"/>
    </row>
    <row r="96" spans="2:15" ht="12.75" customHeight="1" x14ac:dyDescent="0.2">
      <c r="B96" s="35"/>
      <c r="C96" s="209"/>
      <c r="D96" s="209"/>
      <c r="E96" s="209"/>
      <c r="G96" s="100"/>
      <c r="H96" s="90"/>
      <c r="I96" s="90"/>
      <c r="J96" s="203" t="s">
        <v>255</v>
      </c>
      <c r="K96" s="203"/>
      <c r="L96" s="203"/>
      <c r="M96" s="203"/>
      <c r="N96" s="203"/>
      <c r="O96" s="36"/>
    </row>
    <row r="97" spans="2:15" x14ac:dyDescent="0.2">
      <c r="B97" s="35"/>
      <c r="C97" s="207" t="s">
        <v>129</v>
      </c>
      <c r="D97" s="207"/>
      <c r="E97" s="207"/>
      <c r="G97" s="101" t="s">
        <v>8</v>
      </c>
      <c r="H97" s="90"/>
      <c r="I97" s="90"/>
      <c r="J97" s="203"/>
      <c r="K97" s="203"/>
      <c r="L97" s="203"/>
      <c r="M97" s="203"/>
      <c r="N97" s="203"/>
      <c r="O97" s="36"/>
    </row>
    <row r="98" spans="2:15" ht="12.75" customHeight="1" x14ac:dyDescent="0.2">
      <c r="B98" s="35"/>
      <c r="C98" s="207"/>
      <c r="D98" s="207"/>
      <c r="E98" s="207"/>
      <c r="F98" s="102"/>
      <c r="G98" s="103"/>
      <c r="H98" s="104"/>
      <c r="I98" s="104"/>
      <c r="J98" s="203"/>
      <c r="K98" s="203"/>
      <c r="L98" s="203"/>
      <c r="M98" s="203"/>
      <c r="N98" s="203"/>
      <c r="O98" s="36"/>
    </row>
    <row r="99" spans="2:15" x14ac:dyDescent="0.2">
      <c r="B99" s="37"/>
      <c r="C99" s="105"/>
      <c r="D99" s="105"/>
      <c r="E99" s="105"/>
      <c r="F99" s="106"/>
      <c r="G99" s="6"/>
      <c r="H99" s="107"/>
      <c r="I99" s="107"/>
      <c r="J99" s="107"/>
      <c r="K99" s="107"/>
      <c r="L99" s="107"/>
      <c r="M99" s="6"/>
      <c r="N99" s="6"/>
      <c r="O99" s="38"/>
    </row>
  </sheetData>
  <sheetProtection algorithmName="SHA-512" hashValue="z3MWkL+uYz8XYjx4ueOVDy3wSozvqgKPHhBDfllxLZ0BRETyUNYDYUa+SjJXjHiRHzXrkIc0/3oPMSXsJ4f7sw==" saltValue="F4G1seRvCRhXc4kuZ72ksg==" spinCount="100000" sheet="1" selectLockedCells="1"/>
  <mergeCells count="22">
    <mergeCell ref="B2:O3"/>
    <mergeCell ref="M14:O17"/>
    <mergeCell ref="J96:N98"/>
    <mergeCell ref="C69:G70"/>
    <mergeCell ref="H69:I70"/>
    <mergeCell ref="C36:C37"/>
    <mergeCell ref="D36:E37"/>
    <mergeCell ref="C62:G63"/>
    <mergeCell ref="H62:I63"/>
    <mergeCell ref="C97:E97"/>
    <mergeCell ref="G74:G75"/>
    <mergeCell ref="C96:E96"/>
    <mergeCell ref="F74:F75"/>
    <mergeCell ref="C76:G77"/>
    <mergeCell ref="C98:E98"/>
    <mergeCell ref="H36:I37"/>
    <mergeCell ref="D51:H51"/>
    <mergeCell ref="H76:I77"/>
    <mergeCell ref="E9:F9"/>
    <mergeCell ref="C85:D86"/>
    <mergeCell ref="E85:E86"/>
    <mergeCell ref="G84:O86"/>
  </mergeCells>
  <dataValidations count="4">
    <dataValidation type="decimal" operator="greaterThanOrEqual" allowBlank="1" showInputMessage="1" showErrorMessage="1" error="Number of jobs must be a number, 0 or greater" sqref="E85" xr:uid="{00000000-0002-0000-0300-000006000000}">
      <formula1>0</formula1>
    </dataValidation>
    <dataValidation type="decimal" operator="greaterThanOrEqual" showInputMessage="1" showErrorMessage="1" error="Must be a number, 0 or greater" sqref="E91" xr:uid="{E6E05F5F-C564-461E-A4D8-199B530C168F}">
      <formula1>0</formula1>
    </dataValidation>
    <dataValidation type="decimal" showInputMessage="1" showErrorMessage="1" error="Must be a number, less than or equal to the total proposed sui generis and flexible uses floorspace" sqref="I79" xr:uid="{C63B87C1-5A20-4881-9077-8B3D1D689E4E}">
      <formula1>0</formula1>
      <formula2>SUM(C57:D58)</formula2>
    </dataValidation>
    <dataValidation type="decimal" operator="greaterThanOrEqual" showInputMessage="1" showErrorMessage="1" error="Floorspace must be a number, 0 or greater" sqref="I38:I55 G38:G50 G52:G55" xr:uid="{00000000-0002-0000-0300-000002000000}">
      <formula1>0</formula1>
    </dataValidation>
  </dataValidations>
  <hyperlinks>
    <hyperlink ref="G97" location="Costs!A1" display="Costs" xr:uid="{00000000-0004-0000-0300-000007000000}"/>
    <hyperlink ref="M14" r:id="rId1" display="https://maps.wandsworth.gov.uk/" xr:uid="{6E048A7D-443C-40C8-B62A-92350FC94EDF}"/>
    <hyperlink ref="M14:N17" r:id="rId2" display="Find Area Strategies and Site Allocations from the Council's interactive map" xr:uid="{7463E99A-4436-49DD-B2B2-FF41916EB97D}"/>
  </hyperlinks>
  <pageMargins left="0.39370078740157483" right="0.39370078740157483" top="0.39370078740157483" bottom="0.39370078740157483" header="0.19685039370078741" footer="0.19685039370078741"/>
  <pageSetup paperSize="9" scale="95" orientation="landscape" r:id="rId3"/>
  <headerFooter>
    <oddHeader>&amp;L&amp;"Calibri"&amp;10&amp;K000000Official&amp;1#_x000D_&amp;"Calibri"&amp;11&amp;K000000&amp;9&amp;F</oddHeader>
    <oddFooter>&amp;R&amp;9Page &amp;P of &amp;N</oddFooter>
  </headerFooter>
  <rowBreaks count="1" manualBreakCount="1">
    <brk id="32" min="1" max="15" man="1"/>
  </rowBreaks>
  <extLst>
    <ext xmlns:x14="http://schemas.microsoft.com/office/spreadsheetml/2009/9/main" uri="{CCE6A557-97BC-4b89-ADB6-D9C93CAAB3DF}">
      <x14:dataValidations xmlns:xm="http://schemas.microsoft.com/office/excel/2006/main" count="2">
        <x14:dataValidation type="list" allowBlank="1" showInputMessage="1" showErrorMessage="1" error="Valid responses are 'Yes' or 'No'" xr:uid="{00000000-0002-0000-0300-000008000000}">
          <x14:formula1>
            <xm:f>'Lookup Yes and No'!$A$1:$A$2</xm:f>
          </x14:formula1>
          <xm:sqref>K18:K20 K14 K25 K27 K29 K16</xm:sqref>
        </x14:dataValidation>
        <x14:dataValidation type="list" allowBlank="1" showInputMessage="1" showErrorMessage="1" error="Valid responses are 'Residential' or 'Non-residential'" xr:uid="{00000000-0002-0000-0300-000009000000}">
          <x14:formula1>
            <xm:f>'Lookup Predominant Use'!$A$1:$A$2</xm:f>
          </x14:formula1>
          <xm:sqref>E9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autoPageBreaks="0"/>
  </sheetPr>
  <dimension ref="B2:Q66"/>
  <sheetViews>
    <sheetView workbookViewId="0">
      <selection activeCell="E21" sqref="E21:I21"/>
    </sheetView>
  </sheetViews>
  <sheetFormatPr defaultColWidth="9.140625" defaultRowHeight="12.75" x14ac:dyDescent="0.2"/>
  <cols>
    <col min="1" max="2" width="2.7109375" customWidth="1"/>
    <col min="3" max="8" width="9.140625" customWidth="1"/>
    <col min="12" max="12" width="9.140625" customWidth="1"/>
    <col min="15" max="15" width="9.140625" customWidth="1"/>
  </cols>
  <sheetData>
    <row r="2" spans="2:15" ht="20.25" customHeight="1" x14ac:dyDescent="0.2">
      <c r="B2" s="180" t="s">
        <v>130</v>
      </c>
      <c r="C2" s="181"/>
      <c r="D2" s="181"/>
      <c r="E2" s="181"/>
      <c r="F2" s="181"/>
      <c r="G2" s="181"/>
      <c r="H2" s="181"/>
      <c r="I2" s="181"/>
      <c r="J2" s="181"/>
      <c r="K2" s="181"/>
      <c r="L2" s="181"/>
      <c r="M2" s="181"/>
      <c r="N2" s="181"/>
      <c r="O2" s="182"/>
    </row>
    <row r="3" spans="2:15" ht="13.5" thickBot="1" x14ac:dyDescent="0.25">
      <c r="B3" s="183"/>
      <c r="C3" s="184"/>
      <c r="D3" s="184"/>
      <c r="E3" s="184"/>
      <c r="F3" s="184"/>
      <c r="G3" s="184"/>
      <c r="H3" s="184"/>
      <c r="I3" s="184"/>
      <c r="J3" s="184"/>
      <c r="K3" s="184"/>
      <c r="L3" s="184"/>
      <c r="M3" s="184"/>
      <c r="N3" s="184"/>
      <c r="O3" s="185"/>
    </row>
    <row r="4" spans="2:15" ht="13.5" thickTop="1" x14ac:dyDescent="0.2">
      <c r="B4" s="13"/>
      <c r="O4" s="14"/>
    </row>
    <row r="5" spans="2:15" ht="16.5" x14ac:dyDescent="0.25">
      <c r="B5" s="13"/>
      <c r="C5" s="268" t="s">
        <v>131</v>
      </c>
      <c r="D5" s="268"/>
      <c r="E5" s="268"/>
      <c r="F5" s="268"/>
      <c r="G5" s="268"/>
      <c r="H5" s="268"/>
      <c r="I5" s="268"/>
      <c r="J5" s="268"/>
      <c r="K5" s="268"/>
      <c r="L5" s="268"/>
      <c r="M5" s="268"/>
      <c r="N5" s="268"/>
      <c r="O5" s="14"/>
    </row>
    <row r="6" spans="2:15" x14ac:dyDescent="0.2">
      <c r="B6" s="13"/>
      <c r="O6" s="14"/>
    </row>
    <row r="7" spans="2:15" x14ac:dyDescent="0.2">
      <c r="B7" s="13"/>
      <c r="C7" s="120" t="s">
        <v>132</v>
      </c>
      <c r="D7" s="1" t="s">
        <v>133</v>
      </c>
      <c r="E7" s="224" t="s">
        <v>134</v>
      </c>
      <c r="F7" s="224"/>
      <c r="G7" s="224"/>
      <c r="H7" s="224"/>
      <c r="O7" s="14"/>
    </row>
    <row r="8" spans="2:15" x14ac:dyDescent="0.2">
      <c r="B8" s="13"/>
      <c r="O8" s="14"/>
    </row>
    <row r="9" spans="2:15" ht="16.5" x14ac:dyDescent="0.25">
      <c r="B9" s="10"/>
      <c r="C9" s="122" t="s">
        <v>135</v>
      </c>
      <c r="D9" s="122"/>
      <c r="E9" s="122"/>
      <c r="F9" s="122"/>
      <c r="G9" s="122"/>
      <c r="H9" s="122"/>
      <c r="I9" s="122"/>
      <c r="J9" s="122"/>
      <c r="K9" s="122"/>
      <c r="L9" s="122"/>
      <c r="M9" s="122"/>
      <c r="N9" s="122"/>
      <c r="O9" s="12"/>
    </row>
    <row r="10" spans="2:15" x14ac:dyDescent="0.2">
      <c r="B10" s="13"/>
      <c r="O10" s="14"/>
    </row>
    <row r="11" spans="2:15" ht="12.95" customHeight="1" x14ac:dyDescent="0.2">
      <c r="B11" s="13"/>
      <c r="C11" s="228" t="s">
        <v>136</v>
      </c>
      <c r="D11" s="228"/>
      <c r="E11" s="226" t="s">
        <v>137</v>
      </c>
      <c r="F11" s="229" t="s">
        <v>138</v>
      </c>
      <c r="G11" s="229"/>
      <c r="H11" s="15"/>
      <c r="I11" s="272" t="s">
        <v>139</v>
      </c>
      <c r="J11" s="272"/>
      <c r="K11" s="226" t="s">
        <v>137</v>
      </c>
      <c r="L11" s="273" t="s">
        <v>140</v>
      </c>
      <c r="M11" s="273"/>
      <c r="N11" s="273"/>
      <c r="O11" s="123"/>
    </row>
    <row r="12" spans="2:15" x14ac:dyDescent="0.2">
      <c r="B12" s="13"/>
      <c r="C12" s="228"/>
      <c r="D12" s="228"/>
      <c r="E12" s="226"/>
      <c r="F12" s="229"/>
      <c r="G12" s="229"/>
      <c r="H12" s="15"/>
      <c r="I12" s="272"/>
      <c r="J12" s="272"/>
      <c r="K12" s="226"/>
      <c r="L12" s="273"/>
      <c r="M12" s="273"/>
      <c r="N12" s="273"/>
      <c r="O12" s="123"/>
    </row>
    <row r="13" spans="2:15" x14ac:dyDescent="0.2">
      <c r="B13" s="13"/>
      <c r="C13" s="231"/>
      <c r="D13" s="231"/>
      <c r="E13" s="223" t="s">
        <v>137</v>
      </c>
      <c r="F13" s="218" t="str">
        <f>IF(K29=Inputs_still_required,Inputs_still_required,TEXT(D27,"#,##0.0")&amp;" hours × £"&amp;TEXT(C21,"#,##0.00")&amp;" per hour")</f>
        <v>Inputs still required</v>
      </c>
      <c r="G13" s="218"/>
      <c r="I13" s="227"/>
      <c r="J13" s="227"/>
      <c r="K13" s="223" t="s">
        <v>137</v>
      </c>
      <c r="L13" s="222" t="str">
        <f>IF(K29=Inputs_still_required,Inputs_still_required,TEXT(F15,"£#,##0")&amp;" × "&amp;IF(D58=1,1,TEXT(D58,"#,##0.000")))</f>
        <v>Inputs still required</v>
      </c>
      <c r="M13" s="222"/>
      <c r="N13" s="222"/>
      <c r="O13" s="14"/>
    </row>
    <row r="14" spans="2:15" x14ac:dyDescent="0.2">
      <c r="B14" s="13"/>
      <c r="C14" s="232"/>
      <c r="D14" s="232"/>
      <c r="E14" s="223"/>
      <c r="F14" s="218"/>
      <c r="G14" s="218"/>
      <c r="I14" s="227"/>
      <c r="J14" s="227"/>
      <c r="K14" s="223"/>
      <c r="L14" s="222"/>
      <c r="M14" s="222"/>
      <c r="N14" s="222"/>
      <c r="O14" s="14"/>
    </row>
    <row r="15" spans="2:15" x14ac:dyDescent="0.2">
      <c r="B15" s="13"/>
      <c r="C15" s="224"/>
      <c r="D15" s="224"/>
      <c r="E15" s="124" t="s">
        <v>137</v>
      </c>
      <c r="F15" s="230" t="str">
        <f>IF(K29=Inputs_still_required,Inputs_still_required,(D27*C21))</f>
        <v>Inputs still required</v>
      </c>
      <c r="G15" s="230"/>
      <c r="I15" s="121"/>
      <c r="J15" s="121"/>
      <c r="K15" s="124" t="s">
        <v>137</v>
      </c>
      <c r="L15" s="230" t="str">
        <f>IF(K29=Inputs_still_required,Inputs_still_required,F15*D58)</f>
        <v>Inputs still required</v>
      </c>
      <c r="M15" s="230"/>
      <c r="N15" s="230"/>
      <c r="O15" s="14"/>
    </row>
    <row r="16" spans="2:15" x14ac:dyDescent="0.2">
      <c r="B16" s="13"/>
      <c r="O16" s="14"/>
    </row>
    <row r="17" spans="2:15" ht="16.5" x14ac:dyDescent="0.25">
      <c r="B17" s="10"/>
      <c r="C17" s="122" t="s">
        <v>141</v>
      </c>
      <c r="D17" s="122"/>
      <c r="E17" s="122"/>
      <c r="F17" s="122"/>
      <c r="G17" s="122"/>
      <c r="H17" s="122"/>
      <c r="I17" s="122"/>
      <c r="J17" s="122"/>
      <c r="K17" s="122"/>
      <c r="L17" s="122"/>
      <c r="M17" s="122"/>
      <c r="N17" s="122"/>
      <c r="O17" s="12"/>
    </row>
    <row r="18" spans="2:15" x14ac:dyDescent="0.2">
      <c r="B18" s="13"/>
      <c r="O18" s="14"/>
    </row>
    <row r="19" spans="2:15" x14ac:dyDescent="0.2">
      <c r="B19" s="13"/>
      <c r="C19" s="125" t="s">
        <v>142</v>
      </c>
      <c r="D19" s="125"/>
      <c r="E19" s="125"/>
      <c r="F19" s="125"/>
      <c r="G19" s="125"/>
      <c r="H19" s="125"/>
      <c r="I19" s="125"/>
      <c r="J19" s="125"/>
      <c r="K19" s="125"/>
      <c r="L19" s="125"/>
      <c r="M19" s="125"/>
      <c r="N19" s="125"/>
      <c r="O19" s="14"/>
    </row>
    <row r="20" spans="2:15" x14ac:dyDescent="0.2">
      <c r="B20" s="13"/>
      <c r="O20" s="14"/>
    </row>
    <row r="21" spans="2:15" x14ac:dyDescent="0.2">
      <c r="B21" s="13"/>
      <c r="C21" s="25">
        <v>155</v>
      </c>
      <c r="D21" t="s">
        <v>143</v>
      </c>
      <c r="E21" s="221" t="s">
        <v>144</v>
      </c>
      <c r="F21" s="221"/>
      <c r="G21" s="221"/>
      <c r="H21" s="221"/>
      <c r="I21" s="221"/>
      <c r="O21" s="14"/>
    </row>
    <row r="22" spans="2:15" x14ac:dyDescent="0.2">
      <c r="B22" s="13"/>
      <c r="O22" s="14"/>
    </row>
    <row r="23" spans="2:15" x14ac:dyDescent="0.2">
      <c r="B23" s="13"/>
      <c r="C23" s="125" t="s">
        <v>145</v>
      </c>
      <c r="D23" s="125"/>
      <c r="E23" s="125"/>
      <c r="F23" s="125"/>
      <c r="G23" s="125"/>
      <c r="H23" s="125"/>
      <c r="I23" s="125"/>
      <c r="J23" s="125"/>
      <c r="K23" s="125"/>
      <c r="L23" s="125"/>
      <c r="M23" s="125"/>
      <c r="N23" s="125"/>
      <c r="O23" s="14"/>
    </row>
    <row r="24" spans="2:15" x14ac:dyDescent="0.2">
      <c r="B24" s="13"/>
      <c r="O24" s="14"/>
    </row>
    <row r="25" spans="2:15" ht="12.95" customHeight="1" x14ac:dyDescent="0.2">
      <c r="B25" s="13"/>
      <c r="C25" s="126" t="s">
        <v>137</v>
      </c>
      <c r="D25" s="217" t="s">
        <v>146</v>
      </c>
      <c r="E25" s="217"/>
      <c r="F25" s="217"/>
      <c r="G25" s="217"/>
      <c r="H25" s="225" t="s">
        <v>147</v>
      </c>
      <c r="I25" s="225"/>
      <c r="J25" s="225"/>
      <c r="K25" s="225"/>
      <c r="O25" s="14"/>
    </row>
    <row r="26" spans="2:15" x14ac:dyDescent="0.2">
      <c r="B26" s="13"/>
      <c r="C26" s="127" t="s">
        <v>137</v>
      </c>
      <c r="D26" s="255" t="str">
        <f>IF(K29=Inputs_still_required,Inputs_still_required,"("&amp;K29&amp;" + ("&amp;K30&amp;" × 1.5) + ("&amp;K31&amp;" × 1.5) + ("&amp;K32&amp;" × 4))")</f>
        <v>Inputs still required</v>
      </c>
      <c r="E26" s="255"/>
      <c r="F26" s="255"/>
      <c r="G26" s="255"/>
      <c r="H26" s="225"/>
      <c r="I26" s="225"/>
      <c r="J26" s="225"/>
      <c r="K26" s="225"/>
      <c r="O26" s="14"/>
    </row>
    <row r="27" spans="2:15" x14ac:dyDescent="0.2">
      <c r="B27" s="13"/>
      <c r="C27" s="124" t="s">
        <v>137</v>
      </c>
      <c r="D27" s="266" t="str">
        <f>IF(D26=Inputs_still_required,Inputs_still_required,TEXT((K29+(K30*1.5)+(K31*1.5)+(K32*4)),"#,##0.0"))</f>
        <v>Inputs still required</v>
      </c>
      <c r="E27" s="266"/>
      <c r="F27" s="266"/>
      <c r="G27" s="266"/>
      <c r="H27" s="225"/>
      <c r="I27" s="225"/>
      <c r="J27" s="225"/>
      <c r="K27" s="225"/>
      <c r="O27" s="14"/>
    </row>
    <row r="28" spans="2:15" ht="13.5" thickBot="1" x14ac:dyDescent="0.25">
      <c r="B28" s="13"/>
      <c r="O28" s="14"/>
    </row>
    <row r="29" spans="2:15" x14ac:dyDescent="0.2">
      <c r="B29" s="13"/>
      <c r="C29" s="128" t="s">
        <v>148</v>
      </c>
      <c r="D29" s="269" t="s">
        <v>149</v>
      </c>
      <c r="E29" s="269"/>
      <c r="F29" s="269"/>
      <c r="G29" s="269"/>
      <c r="H29" s="269"/>
      <c r="I29" s="269"/>
      <c r="J29" s="269"/>
      <c r="K29" s="267" t="str">
        <f>IF('Lookup Development Size'!C2=Inputs_still_required,Inputs_still_required,VLOOKUP('Lookup Development Size'!C2,C41:L51,9,0))</f>
        <v>Inputs still required</v>
      </c>
      <c r="L29" s="267"/>
      <c r="O29" s="14"/>
    </row>
    <row r="30" spans="2:15" x14ac:dyDescent="0.2">
      <c r="B30" s="13"/>
      <c r="C30" s="129" t="s">
        <v>150</v>
      </c>
      <c r="D30" s="270" t="s">
        <v>151</v>
      </c>
      <c r="E30" s="270"/>
      <c r="F30" s="270"/>
      <c r="G30" s="270"/>
      <c r="H30" s="270"/>
      <c r="I30" s="270"/>
      <c r="J30" s="270"/>
      <c r="K30" s="219">
        <v>0</v>
      </c>
      <c r="L30" s="219"/>
      <c r="O30" s="14"/>
    </row>
    <row r="31" spans="2:15" x14ac:dyDescent="0.2">
      <c r="B31" s="13"/>
      <c r="C31" s="129" t="s">
        <v>152</v>
      </c>
      <c r="D31" s="270" t="s">
        <v>153</v>
      </c>
      <c r="E31" s="270"/>
      <c r="F31" s="270"/>
      <c r="G31" s="270"/>
      <c r="H31" s="270"/>
      <c r="I31" s="270"/>
      <c r="J31" s="270"/>
      <c r="K31" s="219">
        <v>0</v>
      </c>
      <c r="L31" s="219"/>
      <c r="O31" s="14"/>
    </row>
    <row r="32" spans="2:15" ht="13.5" thickBot="1" x14ac:dyDescent="0.25">
      <c r="B32" s="13"/>
      <c r="C32" s="130" t="s">
        <v>154</v>
      </c>
      <c r="D32" s="271" t="s">
        <v>155</v>
      </c>
      <c r="E32" s="271"/>
      <c r="F32" s="271"/>
      <c r="G32" s="271"/>
      <c r="H32" s="271"/>
      <c r="I32" s="271"/>
      <c r="J32" s="271"/>
      <c r="K32" s="220">
        <v>0</v>
      </c>
      <c r="L32" s="220"/>
      <c r="O32" s="14"/>
    </row>
    <row r="33" spans="2:16" x14ac:dyDescent="0.2">
      <c r="B33" s="13"/>
      <c r="C33" s="8"/>
      <c r="O33" s="14"/>
    </row>
    <row r="34" spans="2:16" x14ac:dyDescent="0.2">
      <c r="B34" s="13"/>
      <c r="C34" s="131" t="s">
        <v>156</v>
      </c>
      <c r="O34" s="14"/>
    </row>
    <row r="35" spans="2:16" ht="13.5" thickBot="1" x14ac:dyDescent="0.25">
      <c r="B35" s="13"/>
      <c r="O35" s="14"/>
    </row>
    <row r="36" spans="2:16" ht="12.95" customHeight="1" thickBot="1" x14ac:dyDescent="0.25">
      <c r="B36" s="13"/>
      <c r="C36" s="211" t="s">
        <v>157</v>
      </c>
      <c r="D36" s="211"/>
      <c r="E36" s="211"/>
      <c r="F36" s="212"/>
      <c r="G36" s="210" t="s">
        <v>158</v>
      </c>
      <c r="H36" s="210"/>
      <c r="I36" s="210" t="s">
        <v>159</v>
      </c>
      <c r="J36" s="210"/>
      <c r="K36" s="210" t="s">
        <v>160</v>
      </c>
      <c r="L36" s="210"/>
      <c r="N36" s="203" t="s">
        <v>161</v>
      </c>
      <c r="O36" s="233"/>
    </row>
    <row r="37" spans="2:16" ht="13.5" customHeight="1" thickBot="1" x14ac:dyDescent="0.25">
      <c r="B37" s="13"/>
      <c r="C37" s="211"/>
      <c r="D37" s="211"/>
      <c r="E37" s="211"/>
      <c r="F37" s="212"/>
      <c r="G37" s="210"/>
      <c r="H37" s="210"/>
      <c r="I37" s="210"/>
      <c r="J37" s="210"/>
      <c r="K37" s="210"/>
      <c r="L37" s="210"/>
      <c r="M37" s="90"/>
      <c r="N37" s="203"/>
      <c r="O37" s="233"/>
    </row>
    <row r="38" spans="2:16" ht="13.5" customHeight="1" thickBot="1" x14ac:dyDescent="0.25">
      <c r="B38" s="13"/>
      <c r="C38" s="211"/>
      <c r="D38" s="211"/>
      <c r="E38" s="211"/>
      <c r="F38" s="212"/>
      <c r="G38" s="210"/>
      <c r="H38" s="210"/>
      <c r="I38" s="210"/>
      <c r="J38" s="210"/>
      <c r="K38" s="210"/>
      <c r="L38" s="210"/>
      <c r="M38" s="90"/>
      <c r="N38" s="203"/>
      <c r="O38" s="233"/>
      <c r="P38" s="1"/>
    </row>
    <row r="39" spans="2:16" ht="13.5" customHeight="1" thickBot="1" x14ac:dyDescent="0.25">
      <c r="B39" s="13"/>
      <c r="C39" s="211" t="s">
        <v>162</v>
      </c>
      <c r="D39" s="211"/>
      <c r="E39" s="211" t="s">
        <v>163</v>
      </c>
      <c r="F39" s="212"/>
      <c r="G39" s="215"/>
      <c r="H39" s="215"/>
      <c r="I39" s="215"/>
      <c r="J39" s="215"/>
      <c r="K39" s="215"/>
      <c r="L39" s="215"/>
      <c r="M39" s="90"/>
      <c r="N39" s="203"/>
      <c r="O39" s="233"/>
      <c r="P39" s="1"/>
    </row>
    <row r="40" spans="2:16" ht="12.95" customHeight="1" x14ac:dyDescent="0.2">
      <c r="B40" s="13"/>
      <c r="C40" s="213"/>
      <c r="D40" s="213"/>
      <c r="E40" s="213"/>
      <c r="F40" s="214"/>
      <c r="G40" s="216"/>
      <c r="H40" s="216"/>
      <c r="I40" s="216"/>
      <c r="J40" s="216"/>
      <c r="K40" s="216"/>
      <c r="L40" s="216"/>
      <c r="M40" s="90"/>
      <c r="N40" s="203"/>
      <c r="O40" s="233"/>
      <c r="P40" s="1"/>
    </row>
    <row r="41" spans="2:16" x14ac:dyDescent="0.2">
      <c r="B41" s="13"/>
      <c r="C41" s="260" t="s">
        <v>164</v>
      </c>
      <c r="D41" s="260"/>
      <c r="E41" s="260" t="s">
        <v>165</v>
      </c>
      <c r="F41" s="261"/>
      <c r="G41" s="234">
        <v>1</v>
      </c>
      <c r="H41" s="234"/>
      <c r="I41" s="234">
        <v>2.5</v>
      </c>
      <c r="J41" s="234"/>
      <c r="K41" s="234">
        <f t="shared" ref="K41:K46" si="0">G41*I41</f>
        <v>2.5</v>
      </c>
      <c r="L41" s="234"/>
      <c r="M41" s="90"/>
      <c r="N41" s="203"/>
      <c r="O41" s="233"/>
      <c r="P41" s="1"/>
    </row>
    <row r="42" spans="2:16" x14ac:dyDescent="0.2">
      <c r="B42" s="13"/>
      <c r="C42" s="234" t="s">
        <v>166</v>
      </c>
      <c r="D42" s="234"/>
      <c r="E42" s="234" t="s">
        <v>167</v>
      </c>
      <c r="F42" s="256"/>
      <c r="G42" s="234">
        <v>1.5</v>
      </c>
      <c r="H42" s="234"/>
      <c r="I42" s="234">
        <v>10</v>
      </c>
      <c r="J42" s="234"/>
      <c r="K42" s="234">
        <f t="shared" si="0"/>
        <v>15</v>
      </c>
      <c r="L42" s="234"/>
      <c r="M42" s="90"/>
      <c r="N42" s="203"/>
      <c r="O42" s="233"/>
      <c r="P42" s="1"/>
    </row>
    <row r="43" spans="2:16" x14ac:dyDescent="0.2">
      <c r="B43" s="13"/>
      <c r="C43" s="234" t="s">
        <v>168</v>
      </c>
      <c r="D43" s="234"/>
      <c r="E43" s="234" t="s">
        <v>169</v>
      </c>
      <c r="F43" s="256"/>
      <c r="G43" s="234">
        <v>2</v>
      </c>
      <c r="H43" s="234"/>
      <c r="I43" s="234">
        <v>12.5</v>
      </c>
      <c r="J43" s="234"/>
      <c r="K43" s="234">
        <f t="shared" si="0"/>
        <v>25</v>
      </c>
      <c r="L43" s="234"/>
      <c r="M43" s="90"/>
      <c r="N43" s="203"/>
      <c r="O43" s="233"/>
      <c r="P43" s="1"/>
    </row>
    <row r="44" spans="2:16" x14ac:dyDescent="0.2">
      <c r="B44" s="13"/>
      <c r="C44" s="234" t="s">
        <v>170</v>
      </c>
      <c r="D44" s="234"/>
      <c r="E44" s="234" t="s">
        <v>171</v>
      </c>
      <c r="F44" s="256"/>
      <c r="G44" s="234">
        <v>3</v>
      </c>
      <c r="H44" s="234"/>
      <c r="I44" s="234">
        <v>15</v>
      </c>
      <c r="J44" s="234"/>
      <c r="K44" s="234">
        <f t="shared" si="0"/>
        <v>45</v>
      </c>
      <c r="L44" s="234"/>
      <c r="M44" s="90"/>
      <c r="N44" s="203"/>
      <c r="O44" s="233"/>
      <c r="P44" s="1"/>
    </row>
    <row r="45" spans="2:16" x14ac:dyDescent="0.2">
      <c r="B45" s="13"/>
      <c r="C45" s="234" t="s">
        <v>172</v>
      </c>
      <c r="D45" s="234"/>
      <c r="E45" s="234" t="s">
        <v>173</v>
      </c>
      <c r="F45" s="256"/>
      <c r="G45" s="234">
        <v>4</v>
      </c>
      <c r="H45" s="234"/>
      <c r="I45" s="234">
        <v>20</v>
      </c>
      <c r="J45" s="234"/>
      <c r="K45" s="234">
        <f t="shared" si="0"/>
        <v>80</v>
      </c>
      <c r="L45" s="234"/>
      <c r="M45" s="90"/>
      <c r="N45" s="203"/>
      <c r="O45" s="233"/>
    </row>
    <row r="46" spans="2:16" ht="13.5" thickBot="1" x14ac:dyDescent="0.25">
      <c r="B46" s="13"/>
      <c r="C46" s="248" t="s">
        <v>174</v>
      </c>
      <c r="D46" s="248"/>
      <c r="E46" s="248" t="s">
        <v>175</v>
      </c>
      <c r="F46" s="250"/>
      <c r="G46" s="248">
        <v>5</v>
      </c>
      <c r="H46" s="248"/>
      <c r="I46" s="248">
        <v>30</v>
      </c>
      <c r="J46" s="248"/>
      <c r="K46" s="248">
        <f t="shared" si="0"/>
        <v>150</v>
      </c>
      <c r="L46" s="248"/>
      <c r="M46" s="90"/>
      <c r="N46" s="203"/>
      <c r="O46" s="233"/>
    </row>
    <row r="47" spans="2:16" ht="13.5" thickBot="1" x14ac:dyDescent="0.25">
      <c r="B47" s="13"/>
      <c r="C47" s="262" t="s">
        <v>176</v>
      </c>
      <c r="D47" s="263"/>
      <c r="E47" s="211" t="s">
        <v>177</v>
      </c>
      <c r="F47" s="212"/>
      <c r="G47" s="265"/>
      <c r="H47" s="265"/>
      <c r="I47" s="265"/>
      <c r="J47" s="265"/>
      <c r="K47" s="265"/>
      <c r="L47" s="265"/>
      <c r="M47" s="90"/>
      <c r="N47" s="203"/>
      <c r="O47" s="233"/>
    </row>
    <row r="48" spans="2:16" ht="12.95" customHeight="1" x14ac:dyDescent="0.2">
      <c r="B48" s="13"/>
      <c r="C48" s="264"/>
      <c r="D48" s="264"/>
      <c r="E48" s="213"/>
      <c r="F48" s="214"/>
      <c r="G48" s="260"/>
      <c r="H48" s="260"/>
      <c r="I48" s="260"/>
      <c r="J48" s="260"/>
      <c r="K48" s="260"/>
      <c r="L48" s="260"/>
      <c r="M48" s="90"/>
      <c r="N48" s="203"/>
      <c r="O48" s="233"/>
    </row>
    <row r="49" spans="2:17" ht="12.95" customHeight="1" x14ac:dyDescent="0.2">
      <c r="B49" s="13"/>
      <c r="C49" s="260" t="s">
        <v>178</v>
      </c>
      <c r="D49" s="260"/>
      <c r="E49" s="260" t="s">
        <v>179</v>
      </c>
      <c r="F49" s="261"/>
      <c r="G49" s="234">
        <v>1</v>
      </c>
      <c r="H49" s="234"/>
      <c r="I49" s="234">
        <v>5</v>
      </c>
      <c r="J49" s="234"/>
      <c r="K49" s="234">
        <f t="shared" ref="K49:K51" si="1">G49*I49</f>
        <v>5</v>
      </c>
      <c r="L49" s="234"/>
      <c r="M49" s="90"/>
      <c r="N49" s="203"/>
      <c r="O49" s="233"/>
      <c r="Q49" s="132"/>
    </row>
    <row r="50" spans="2:17" x14ac:dyDescent="0.2">
      <c r="B50" s="13"/>
      <c r="C50" s="234" t="s">
        <v>180</v>
      </c>
      <c r="D50" s="234"/>
      <c r="E50" s="234" t="s">
        <v>181</v>
      </c>
      <c r="F50" s="256"/>
      <c r="G50" s="234">
        <v>2</v>
      </c>
      <c r="H50" s="234"/>
      <c r="I50" s="234">
        <v>10</v>
      </c>
      <c r="J50" s="234"/>
      <c r="K50" s="234">
        <f t="shared" si="1"/>
        <v>20</v>
      </c>
      <c r="L50" s="234"/>
      <c r="M50" s="90"/>
      <c r="N50" s="203"/>
      <c r="O50" s="233"/>
      <c r="Q50" s="132"/>
    </row>
    <row r="51" spans="2:17" ht="13.5" thickBot="1" x14ac:dyDescent="0.25">
      <c r="B51" s="13"/>
      <c r="C51" s="248" t="s">
        <v>182</v>
      </c>
      <c r="D51" s="248"/>
      <c r="E51" s="248" t="s">
        <v>183</v>
      </c>
      <c r="F51" s="250"/>
      <c r="G51" s="248">
        <v>3</v>
      </c>
      <c r="H51" s="248"/>
      <c r="I51" s="248">
        <v>15</v>
      </c>
      <c r="J51" s="248"/>
      <c r="K51" s="248">
        <f t="shared" si="1"/>
        <v>45</v>
      </c>
      <c r="L51" s="248"/>
      <c r="M51" s="90"/>
      <c r="N51" s="203"/>
      <c r="O51" s="233"/>
    </row>
    <row r="52" spans="2:17" x14ac:dyDescent="0.2">
      <c r="B52" s="13"/>
      <c r="M52" s="208"/>
      <c r="N52" s="208"/>
      <c r="O52" s="14"/>
    </row>
    <row r="53" spans="2:17" x14ac:dyDescent="0.2">
      <c r="B53" s="13"/>
      <c r="C53" s="125" t="s">
        <v>184</v>
      </c>
      <c r="M53" s="208"/>
      <c r="N53" s="208"/>
      <c r="O53" s="14"/>
    </row>
    <row r="54" spans="2:17" x14ac:dyDescent="0.2">
      <c r="B54" s="13"/>
      <c r="M54" s="208"/>
      <c r="N54" s="208"/>
      <c r="O54" s="14"/>
    </row>
    <row r="55" spans="2:17" x14ac:dyDescent="0.2">
      <c r="B55" s="13"/>
      <c r="C55" s="126" t="s">
        <v>137</v>
      </c>
      <c r="D55" s="254" t="s">
        <v>185</v>
      </c>
      <c r="E55" s="254"/>
      <c r="F55" s="254"/>
      <c r="M55" s="208"/>
      <c r="N55" s="208"/>
      <c r="O55" s="14"/>
    </row>
    <row r="56" spans="2:17" x14ac:dyDescent="0.2">
      <c r="B56" s="13"/>
      <c r="C56" s="127" t="s">
        <v>137</v>
      </c>
      <c r="D56" s="232" t="str">
        <f>"the greater of 1 and ("&amp;I60&amp;" / "&amp;I62&amp;")"</f>
        <v>the greater of 1 and (1 / 1)</v>
      </c>
      <c r="E56" s="232"/>
      <c r="F56" s="232"/>
      <c r="M56" s="208"/>
      <c r="N56" s="208"/>
      <c r="O56" s="14"/>
    </row>
    <row r="57" spans="2:17" x14ac:dyDescent="0.2">
      <c r="B57" s="13"/>
      <c r="C57" s="127" t="s">
        <v>137</v>
      </c>
      <c r="D57" s="255" t="str">
        <f>"the greater of 1 and "&amp;TEXT(I60/I62,"#,##0.000")</f>
        <v>the greater of 1 and 1.000</v>
      </c>
      <c r="E57" s="255"/>
      <c r="F57" s="255"/>
      <c r="M57" s="208"/>
      <c r="N57" s="208"/>
      <c r="O57" s="14"/>
    </row>
    <row r="58" spans="2:17" x14ac:dyDescent="0.2">
      <c r="B58" s="13"/>
      <c r="C58" s="124" t="s">
        <v>137</v>
      </c>
      <c r="D58" s="249">
        <f>IF(I60/I62&gt;1,TEXT(I60/I62,"#,##0.000"),1)</f>
        <v>1</v>
      </c>
      <c r="E58" s="249"/>
      <c r="F58" s="249"/>
      <c r="M58" s="208"/>
      <c r="N58" s="208"/>
      <c r="O58" s="14"/>
    </row>
    <row r="59" spans="2:17" ht="13.5" thickBot="1" x14ac:dyDescent="0.25">
      <c r="B59" s="13"/>
      <c r="O59" s="14"/>
    </row>
    <row r="60" spans="2:17" x14ac:dyDescent="0.2">
      <c r="B60" s="13"/>
      <c r="C60" s="251" t="s">
        <v>186</v>
      </c>
      <c r="D60" s="236" t="s">
        <v>187</v>
      </c>
      <c r="E60" s="236"/>
      <c r="F60" s="236"/>
      <c r="G60" s="236"/>
      <c r="H60" s="236"/>
      <c r="I60" s="259">
        <v>1</v>
      </c>
      <c r="J60" s="240" t="s">
        <v>188</v>
      </c>
      <c r="K60" s="244"/>
      <c r="L60" s="244"/>
      <c r="M60" s="235" t="s">
        <v>189</v>
      </c>
      <c r="N60" s="235"/>
      <c r="O60" s="14"/>
    </row>
    <row r="61" spans="2:17" x14ac:dyDescent="0.2">
      <c r="B61" s="13"/>
      <c r="C61" s="252"/>
      <c r="D61" s="237"/>
      <c r="E61" s="237"/>
      <c r="F61" s="237"/>
      <c r="G61" s="237"/>
      <c r="H61" s="237"/>
      <c r="I61" s="257"/>
      <c r="J61" s="241"/>
      <c r="K61" s="245"/>
      <c r="L61" s="245"/>
      <c r="M61" s="235"/>
      <c r="N61" s="235"/>
      <c r="O61" s="14"/>
    </row>
    <row r="62" spans="2:17" x14ac:dyDescent="0.2">
      <c r="B62" s="13"/>
      <c r="C62" s="252" t="s">
        <v>190</v>
      </c>
      <c r="D62" s="238" t="s">
        <v>191</v>
      </c>
      <c r="E62" s="238"/>
      <c r="F62" s="238"/>
      <c r="G62" s="238"/>
      <c r="H62" s="238"/>
      <c r="I62" s="257">
        <v>1</v>
      </c>
      <c r="J62" s="242" t="s">
        <v>188</v>
      </c>
      <c r="K62" s="246"/>
      <c r="L62" s="246"/>
      <c r="M62" s="235"/>
      <c r="N62" s="235"/>
      <c r="O62" s="14"/>
    </row>
    <row r="63" spans="2:17" ht="13.5" thickBot="1" x14ac:dyDescent="0.25">
      <c r="B63" s="13"/>
      <c r="C63" s="253"/>
      <c r="D63" s="239"/>
      <c r="E63" s="239"/>
      <c r="F63" s="239"/>
      <c r="G63" s="239"/>
      <c r="H63" s="239"/>
      <c r="I63" s="258"/>
      <c r="J63" s="243"/>
      <c r="K63" s="247"/>
      <c r="L63" s="247"/>
      <c r="M63" s="235"/>
      <c r="N63" s="235"/>
      <c r="O63" s="14"/>
    </row>
    <row r="64" spans="2:17" x14ac:dyDescent="0.2">
      <c r="B64" s="16"/>
      <c r="C64" s="17"/>
      <c r="D64" s="17"/>
      <c r="E64" s="17"/>
      <c r="F64" s="17"/>
      <c r="G64" s="17"/>
      <c r="H64" s="17"/>
      <c r="I64" s="17"/>
      <c r="J64" s="17"/>
      <c r="K64" s="17"/>
      <c r="L64" s="17"/>
      <c r="M64" s="17"/>
      <c r="N64" s="17"/>
      <c r="O64" s="18"/>
    </row>
    <row r="66" spans="3:3" x14ac:dyDescent="0.2">
      <c r="C66" s="133" t="s">
        <v>192</v>
      </c>
    </row>
  </sheetData>
  <sheetProtection algorithmName="SHA-512" hashValue="V+HIkwvp4Tf7mwhE3csULA4HyCQYebuuwF/6b6eMEAjOc/wXoVA1lMMx10tBoC94NHRf37xltLkLtpFPX22a5g==" saltValue="5ODZfeOc1io+QynhO8ak/g==" spinCount="100000" sheet="1" selectLockedCells="1"/>
  <mergeCells count="114">
    <mergeCell ref="C42:D42"/>
    <mergeCell ref="I46:J46"/>
    <mergeCell ref="B2:O3"/>
    <mergeCell ref="K41:L41"/>
    <mergeCell ref="K42:L42"/>
    <mergeCell ref="G42:H42"/>
    <mergeCell ref="K44:L44"/>
    <mergeCell ref="C43:D43"/>
    <mergeCell ref="C44:D44"/>
    <mergeCell ref="E42:F42"/>
    <mergeCell ref="E41:F41"/>
    <mergeCell ref="C41:D41"/>
    <mergeCell ref="G41:H41"/>
    <mergeCell ref="L15:N15"/>
    <mergeCell ref="D26:G26"/>
    <mergeCell ref="D27:G27"/>
    <mergeCell ref="K29:L29"/>
    <mergeCell ref="C5:N5"/>
    <mergeCell ref="D29:J29"/>
    <mergeCell ref="D30:J30"/>
    <mergeCell ref="D31:J31"/>
    <mergeCell ref="D32:J32"/>
    <mergeCell ref="I11:J12"/>
    <mergeCell ref="L11:N12"/>
    <mergeCell ref="E49:F49"/>
    <mergeCell ref="E43:F43"/>
    <mergeCell ref="E44:F44"/>
    <mergeCell ref="C47:D48"/>
    <mergeCell ref="E47:F48"/>
    <mergeCell ref="G47:H48"/>
    <mergeCell ref="I47:J48"/>
    <mergeCell ref="K47:L48"/>
    <mergeCell ref="E46:F46"/>
    <mergeCell ref="G45:H45"/>
    <mergeCell ref="G49:H49"/>
    <mergeCell ref="E45:F45"/>
    <mergeCell ref="C45:D45"/>
    <mergeCell ref="K45:L45"/>
    <mergeCell ref="K49:L49"/>
    <mergeCell ref="K46:L46"/>
    <mergeCell ref="G46:H46"/>
    <mergeCell ref="G43:H43"/>
    <mergeCell ref="G44:H44"/>
    <mergeCell ref="C46:D46"/>
    <mergeCell ref="C49:D49"/>
    <mergeCell ref="M60:N63"/>
    <mergeCell ref="D60:H61"/>
    <mergeCell ref="D62:H63"/>
    <mergeCell ref="J60:J61"/>
    <mergeCell ref="J62:J63"/>
    <mergeCell ref="K60:L61"/>
    <mergeCell ref="K62:L63"/>
    <mergeCell ref="K51:L51"/>
    <mergeCell ref="K50:L50"/>
    <mergeCell ref="D58:F58"/>
    <mergeCell ref="C51:D51"/>
    <mergeCell ref="E51:F51"/>
    <mergeCell ref="C60:C61"/>
    <mergeCell ref="C62:C63"/>
    <mergeCell ref="D55:F55"/>
    <mergeCell ref="D56:F56"/>
    <mergeCell ref="D57:F57"/>
    <mergeCell ref="C50:D50"/>
    <mergeCell ref="E50:F50"/>
    <mergeCell ref="I62:I63"/>
    <mergeCell ref="I51:J51"/>
    <mergeCell ref="I60:I61"/>
    <mergeCell ref="G50:H50"/>
    <mergeCell ref="G51:H51"/>
    <mergeCell ref="M58:N58"/>
    <mergeCell ref="M56:N56"/>
    <mergeCell ref="M57:N57"/>
    <mergeCell ref="M52:N52"/>
    <mergeCell ref="M53:N53"/>
    <mergeCell ref="M54:N54"/>
    <mergeCell ref="M55:N55"/>
    <mergeCell ref="N36:O51"/>
    <mergeCell ref="I41:J41"/>
    <mergeCell ref="I49:J49"/>
    <mergeCell ref="I50:J50"/>
    <mergeCell ref="I43:J43"/>
    <mergeCell ref="I45:J45"/>
    <mergeCell ref="I42:J42"/>
    <mergeCell ref="K43:L43"/>
    <mergeCell ref="I44:J44"/>
    <mergeCell ref="D25:G25"/>
    <mergeCell ref="F13:G14"/>
    <mergeCell ref="K30:L30"/>
    <mergeCell ref="K31:L31"/>
    <mergeCell ref="K32:L32"/>
    <mergeCell ref="E21:I21"/>
    <mergeCell ref="L13:N14"/>
    <mergeCell ref="K13:K14"/>
    <mergeCell ref="E7:H7"/>
    <mergeCell ref="H25:K27"/>
    <mergeCell ref="K11:K12"/>
    <mergeCell ref="I13:J14"/>
    <mergeCell ref="C11:D12"/>
    <mergeCell ref="E11:E12"/>
    <mergeCell ref="F11:G12"/>
    <mergeCell ref="E13:E14"/>
    <mergeCell ref="F15:G15"/>
    <mergeCell ref="C13:D13"/>
    <mergeCell ref="C14:D14"/>
    <mergeCell ref="C15:D15"/>
    <mergeCell ref="G36:H38"/>
    <mergeCell ref="I36:J38"/>
    <mergeCell ref="K36:L38"/>
    <mergeCell ref="C36:F38"/>
    <mergeCell ref="C39:D40"/>
    <mergeCell ref="E39:F40"/>
    <mergeCell ref="G39:H40"/>
    <mergeCell ref="I39:J40"/>
    <mergeCell ref="K39:L40"/>
  </mergeCells>
  <conditionalFormatting sqref="C15:G15">
    <cfRule type="expression" dxfId="16" priority="3">
      <formula>$F$15&gt;0</formula>
    </cfRule>
  </conditionalFormatting>
  <conditionalFormatting sqref="I15:N15">
    <cfRule type="expression" dxfId="14" priority="1">
      <formula>$L$15&gt;0</formula>
    </cfRule>
  </conditionalFormatting>
  <dataValidations count="3">
    <dataValidation type="decimal" operator="greaterThanOrEqual" allowBlank="1" showInputMessage="1" showErrorMessage="1" error="Must be a number, 0 or greater" sqref="C21" xr:uid="{00000000-0002-0000-0E00-000000000000}">
      <formula1>0</formula1>
    </dataValidation>
    <dataValidation type="whole" operator="greaterThanOrEqual" allowBlank="1" showInputMessage="1" showErrorMessage="1" error="Number of obligations must be a number, 0 or greater" sqref="K30:K31" xr:uid="{00000000-0002-0000-0E00-000001000000}">
      <formula1>0</formula1>
    </dataValidation>
    <dataValidation type="whole" operator="greaterThanOrEqual" allowBlank="1" showInputMessage="1" showErrorMessage="1" error="Number of demand notices must be a number, 0 or greater" sqref="K32:K34" xr:uid="{00000000-0002-0000-0E00-000002000000}">
      <formula1>0</formula1>
    </dataValidation>
  </dataValidations>
  <hyperlinks>
    <hyperlink ref="E21:I21" r:id="rId1" display="Set annually by Richmond Council" xr:uid="{65914347-48AC-42F4-B380-6484C483F4DB}"/>
  </hyperlinks>
  <pageMargins left="0.39370078740157483" right="0.39370078740157483" top="0.39370078740157483" bottom="0.39370078740157483" header="0.19685039370078741" footer="0.19685039370078741"/>
  <pageSetup paperSize="9" orientation="landscape" r:id="rId2"/>
  <headerFooter>
    <oddHeader>&amp;L&amp;"Calibri"&amp;10&amp;K000000Official&amp;1#_x000D_&amp;"Calibri"&amp;11&amp;K000000&amp;9&amp;F</oddHeader>
    <oddFooter>&amp;R&amp;9Page &amp;P of &amp;N</oddFooter>
  </headerFooter>
  <rowBreaks count="1" manualBreakCount="1">
    <brk id="33" min="1" max="15" man="1"/>
  </rowBreaks>
  <extLst>
    <ext xmlns:x14="http://schemas.microsoft.com/office/spreadsheetml/2009/9/main" uri="{78C0D931-6437-407d-A8EE-F0AAD7539E65}">
      <x14:conditionalFormattings>
        <x14:conditionalFormatting xmlns:xm="http://schemas.microsoft.com/office/excel/2006/main">
          <x14:cfRule type="expression" priority="4" id="{5E15E396-C2EC-4586-9720-A01ABDE891E0}">
            <xm:f>$C41='Lookup Development Size'!$C$2</xm:f>
            <x14:dxf>
              <font>
                <b val="0"/>
                <i val="0"/>
                <color theme="0"/>
              </font>
              <fill>
                <patternFill>
                  <bgColor theme="0" tint="-0.499984740745262"/>
                </patternFill>
              </fill>
            </x14:dxf>
          </x14:cfRule>
          <xm:sqref>C41:L46 C49:L51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1F15-9210-4C61-A37D-67B1CEB8402C}">
  <dimension ref="B2:O26"/>
  <sheetViews>
    <sheetView workbookViewId="0">
      <selection activeCell="B2" sqref="A1:XFD1048576"/>
    </sheetView>
  </sheetViews>
  <sheetFormatPr defaultRowHeight="12.75" x14ac:dyDescent="0.2"/>
  <cols>
    <col min="1" max="2" width="2.7109375" customWidth="1"/>
  </cols>
  <sheetData>
    <row r="2" spans="2:15" ht="20.25" customHeight="1" x14ac:dyDescent="0.2">
      <c r="B2" s="180" t="s">
        <v>193</v>
      </c>
      <c r="C2" s="181"/>
      <c r="D2" s="181"/>
      <c r="E2" s="181"/>
      <c r="F2" s="181"/>
      <c r="G2" s="181"/>
      <c r="H2" s="181"/>
      <c r="I2" s="181"/>
      <c r="J2" s="181"/>
      <c r="K2" s="181"/>
      <c r="L2" s="181"/>
      <c r="M2" s="181"/>
      <c r="N2" s="181"/>
      <c r="O2" s="182"/>
    </row>
    <row r="3" spans="2:15" ht="13.5" thickBot="1" x14ac:dyDescent="0.25">
      <c r="B3" s="183"/>
      <c r="C3" s="184"/>
      <c r="D3" s="184"/>
      <c r="E3" s="184"/>
      <c r="F3" s="184"/>
      <c r="G3" s="184"/>
      <c r="H3" s="184"/>
      <c r="I3" s="184"/>
      <c r="J3" s="184"/>
      <c r="K3" s="184"/>
      <c r="L3" s="184"/>
      <c r="M3" s="184"/>
      <c r="N3" s="184"/>
      <c r="O3" s="185"/>
    </row>
    <row r="4" spans="2:15" ht="13.5" thickTop="1" x14ac:dyDescent="0.2">
      <c r="B4" s="35"/>
      <c r="O4" s="36"/>
    </row>
    <row r="5" spans="2:15" ht="16.5" x14ac:dyDescent="0.25">
      <c r="B5" s="35"/>
      <c r="D5" s="63" t="s">
        <v>131</v>
      </c>
      <c r="O5" s="36"/>
    </row>
    <row r="6" spans="2:15" x14ac:dyDescent="0.2">
      <c r="B6" s="35"/>
      <c r="D6" s="275" t="str">
        <f>IF('Development Details'!E91="", "inputs still required",   IF('Development Details'!E91&gt;0, "Yes", "No"))</f>
        <v>inputs still required</v>
      </c>
      <c r="O6" s="36"/>
    </row>
    <row r="7" spans="2:15" x14ac:dyDescent="0.2">
      <c r="B7" s="35"/>
      <c r="D7" s="275"/>
      <c r="E7" s="39"/>
      <c r="O7" s="36"/>
    </row>
    <row r="8" spans="2:15" x14ac:dyDescent="0.2">
      <c r="B8" s="35"/>
      <c r="O8" s="36"/>
    </row>
    <row r="9" spans="2:15" x14ac:dyDescent="0.2">
      <c r="B9" s="35"/>
      <c r="D9" s="8" t="s">
        <v>133</v>
      </c>
      <c r="E9" s="121" t="str">
        <f>IF(D6="inputs still required","inputs still required",IF(D6="Yes", "There is a zero carbon shortfall", "There is no zero carbon shortfall"))</f>
        <v>inputs still required</v>
      </c>
      <c r="F9" s="121"/>
      <c r="G9" s="121"/>
      <c r="H9" s="39"/>
      <c r="O9" s="36"/>
    </row>
    <row r="10" spans="2:15" x14ac:dyDescent="0.2">
      <c r="B10" s="35"/>
      <c r="O10" s="36"/>
    </row>
    <row r="11" spans="2:15" x14ac:dyDescent="0.2">
      <c r="B11" s="35"/>
      <c r="O11" s="36"/>
    </row>
    <row r="12" spans="2:15" ht="16.5" x14ac:dyDescent="0.25">
      <c r="B12" s="35"/>
      <c r="D12" s="63" t="s">
        <v>51</v>
      </c>
      <c r="O12" s="36"/>
    </row>
    <row r="13" spans="2:15" x14ac:dyDescent="0.2">
      <c r="B13" s="35"/>
      <c r="O13" s="36"/>
    </row>
    <row r="14" spans="2:15" x14ac:dyDescent="0.2">
      <c r="B14" s="35"/>
      <c r="D14" s="254" t="s">
        <v>194</v>
      </c>
      <c r="E14" s="254"/>
      <c r="F14" s="134"/>
      <c r="G14" s="254" t="s">
        <v>195</v>
      </c>
      <c r="H14" s="254"/>
      <c r="I14" s="254"/>
      <c r="J14" s="254"/>
      <c r="K14" s="254"/>
      <c r="L14" s="254"/>
      <c r="M14" s="254"/>
      <c r="N14" s="254"/>
      <c r="O14" s="36"/>
    </row>
    <row r="15" spans="2:15" x14ac:dyDescent="0.2">
      <c r="B15" s="35"/>
      <c r="D15" s="232"/>
      <c r="E15" s="232"/>
      <c r="F15" s="135"/>
      <c r="G15" s="232" t="str">
        <f>IF(D6="No","",TEXT('Development Details'!E91,"#,##0.00")&amp;" tonnes of carbon dioxide per year × £300 × 30 years")</f>
        <v>0.00 tonnes of carbon dioxide per year × £300 × 30 years</v>
      </c>
      <c r="H15" s="232"/>
      <c r="I15" s="232"/>
      <c r="J15" s="232"/>
      <c r="K15" s="232"/>
      <c r="L15" s="232"/>
      <c r="M15" s="232"/>
      <c r="N15" s="232"/>
      <c r="O15" s="36"/>
    </row>
    <row r="16" spans="2:15" x14ac:dyDescent="0.2">
      <c r="B16" s="35"/>
      <c r="E16" s="136" t="s">
        <v>196</v>
      </c>
      <c r="F16" s="136"/>
      <c r="G16" s="137">
        <f>IF(G15="","",'Development Details'!E91*300*30)</f>
        <v>0</v>
      </c>
      <c r="H16" s="138"/>
      <c r="I16" s="138"/>
      <c r="J16" s="138"/>
      <c r="K16" s="138"/>
      <c r="L16" s="138"/>
      <c r="M16" s="138"/>
      <c r="N16" s="138"/>
      <c r="O16" s="36"/>
    </row>
    <row r="17" spans="2:15" x14ac:dyDescent="0.2">
      <c r="B17" s="35"/>
      <c r="O17" s="36"/>
    </row>
    <row r="18" spans="2:15" x14ac:dyDescent="0.2">
      <c r="B18" s="35"/>
      <c r="O18" s="36"/>
    </row>
    <row r="19" spans="2:15" x14ac:dyDescent="0.2">
      <c r="B19" s="37"/>
      <c r="C19" s="6"/>
      <c r="D19" s="6"/>
      <c r="E19" s="6"/>
      <c r="F19" s="6"/>
      <c r="G19" s="6"/>
      <c r="H19" s="6"/>
      <c r="I19" s="6"/>
      <c r="J19" s="6"/>
      <c r="K19" s="6"/>
      <c r="L19" s="6"/>
      <c r="M19" s="6"/>
      <c r="N19" s="6"/>
      <c r="O19" s="38"/>
    </row>
    <row r="22" spans="2:15" x14ac:dyDescent="0.2">
      <c r="C22" s="274" t="s">
        <v>197</v>
      </c>
      <c r="D22" s="274"/>
      <c r="E22" s="274"/>
      <c r="F22" s="274"/>
      <c r="G22" s="274"/>
      <c r="H22" s="274"/>
      <c r="I22" s="274"/>
      <c r="J22" s="274"/>
      <c r="K22" s="274"/>
      <c r="L22" s="274"/>
      <c r="M22" s="274"/>
      <c r="N22" s="274"/>
      <c r="O22" s="274"/>
    </row>
    <row r="23" spans="2:15" x14ac:dyDescent="0.2">
      <c r="C23" s="274"/>
      <c r="D23" s="274"/>
      <c r="E23" s="274"/>
      <c r="F23" s="274"/>
      <c r="G23" s="274"/>
      <c r="H23" s="274"/>
      <c r="I23" s="274"/>
      <c r="J23" s="274"/>
      <c r="K23" s="274"/>
      <c r="L23" s="274"/>
      <c r="M23" s="274"/>
      <c r="N23" s="274"/>
      <c r="O23" s="274"/>
    </row>
    <row r="24" spans="2:15" x14ac:dyDescent="0.2">
      <c r="C24" s="274"/>
      <c r="D24" s="274"/>
      <c r="E24" s="274"/>
      <c r="F24" s="274"/>
      <c r="G24" s="274"/>
      <c r="H24" s="274"/>
      <c r="I24" s="274"/>
      <c r="J24" s="274"/>
      <c r="K24" s="274"/>
      <c r="L24" s="274"/>
      <c r="M24" s="274"/>
      <c r="N24" s="274"/>
      <c r="O24" s="274"/>
    </row>
    <row r="26" spans="2:15" x14ac:dyDescent="0.2">
      <c r="C26" s="43" t="s">
        <v>251</v>
      </c>
    </row>
  </sheetData>
  <sheetProtection algorithmName="SHA-512" hashValue="5qqsl6uo0lUK/14XL1X8dPLvIsgDWFf7VKG6swTBnRxCekEjYiTLBD5gIchH/PeFtMJrQ/gxANuqXECoQbyhNQ==" saltValue="9AIUtuqDIxyign6bBUDoKw==" spinCount="100000" sheet="1" objects="1" scenarios="1" selectLockedCells="1" selectUnlockedCells="1"/>
  <mergeCells count="7">
    <mergeCell ref="B2:O3"/>
    <mergeCell ref="C22:O24"/>
    <mergeCell ref="D6:D7"/>
    <mergeCell ref="D14:E14"/>
    <mergeCell ref="G14:N14"/>
    <mergeCell ref="D15:E15"/>
    <mergeCell ref="G15:N15"/>
  </mergeCells>
  <conditionalFormatting sqref="D6 D8:D9 G16">
    <cfRule type="expression" dxfId="13" priority="2">
      <formula>$D$29="Yes"</formula>
    </cfRule>
  </conditionalFormatting>
  <conditionalFormatting sqref="E16">
    <cfRule type="expression" dxfId="12" priority="1">
      <formula>$D$29="Yes"</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26590-89E1-4721-8561-0451FD7A3FBF}">
  <dimension ref="B2:O26"/>
  <sheetViews>
    <sheetView workbookViewId="0">
      <selection activeCell="B2" sqref="A1:XFD1048576"/>
    </sheetView>
  </sheetViews>
  <sheetFormatPr defaultRowHeight="12.75" x14ac:dyDescent="0.2"/>
  <cols>
    <col min="1" max="2" width="2.7109375" customWidth="1"/>
    <col min="5" max="5" width="9.140625" customWidth="1"/>
    <col min="9" max="9" width="9.140625" customWidth="1"/>
  </cols>
  <sheetData>
    <row r="2" spans="2:15" ht="20.25" customHeight="1" x14ac:dyDescent="0.2">
      <c r="B2" s="276" t="s">
        <v>198</v>
      </c>
      <c r="C2" s="277"/>
      <c r="D2" s="277"/>
      <c r="E2" s="277"/>
      <c r="F2" s="277"/>
      <c r="G2" s="277"/>
      <c r="H2" s="277"/>
      <c r="I2" s="277"/>
      <c r="J2" s="277"/>
      <c r="K2" s="277"/>
      <c r="L2" s="277"/>
      <c r="M2" s="277"/>
      <c r="N2" s="277"/>
      <c r="O2" s="278"/>
    </row>
    <row r="3" spans="2:15" ht="13.5" thickBot="1" x14ac:dyDescent="0.25">
      <c r="B3" s="279"/>
      <c r="C3" s="280"/>
      <c r="D3" s="280"/>
      <c r="E3" s="280"/>
      <c r="F3" s="280"/>
      <c r="G3" s="280"/>
      <c r="H3" s="280"/>
      <c r="I3" s="280"/>
      <c r="J3" s="280"/>
      <c r="K3" s="280"/>
      <c r="L3" s="280"/>
      <c r="M3" s="280"/>
      <c r="N3" s="280"/>
      <c r="O3" s="281"/>
    </row>
    <row r="4" spans="2:15" ht="13.5" thickTop="1" x14ac:dyDescent="0.2">
      <c r="B4" s="35"/>
      <c r="O4" s="36"/>
    </row>
    <row r="5" spans="2:15" ht="16.5" x14ac:dyDescent="0.25">
      <c r="B5" s="35"/>
      <c r="C5" s="3" t="s">
        <v>131</v>
      </c>
      <c r="D5" s="3"/>
      <c r="E5" s="3"/>
      <c r="F5" s="3"/>
      <c r="G5" s="3"/>
      <c r="H5" s="3"/>
      <c r="I5" s="3"/>
      <c r="J5" s="3"/>
      <c r="K5" s="3"/>
      <c r="L5" s="3"/>
      <c r="M5" s="3"/>
      <c r="O5" s="36"/>
    </row>
    <row r="6" spans="2:15" x14ac:dyDescent="0.2">
      <c r="B6" s="35"/>
      <c r="O6" s="36"/>
    </row>
    <row r="7" spans="2:15" x14ac:dyDescent="0.2">
      <c r="B7" s="35"/>
      <c r="C7" s="21" t="str">
        <f>IF('Development Details'!I73&gt;=1000,"Yes","No")</f>
        <v>No</v>
      </c>
      <c r="D7" s="1" t="s">
        <v>133</v>
      </c>
      <c r="E7" s="282" t="str">
        <f>IF(C7="Yes","The development has more than 1,000m² of employment floorspace","The development does not have more than 1,000m² of employment floorspace")</f>
        <v>The development does not have more than 1,000m² of employment floorspace</v>
      </c>
      <c r="F7" s="282"/>
      <c r="G7" s="282"/>
      <c r="H7" s="282"/>
      <c r="I7" s="282"/>
      <c r="J7" s="282"/>
      <c r="K7" s="282"/>
      <c r="L7" s="39"/>
      <c r="O7" s="36"/>
    </row>
    <row r="8" spans="2:15" x14ac:dyDescent="0.2">
      <c r="B8" s="35"/>
      <c r="O8" s="36"/>
    </row>
    <row r="9" spans="2:15" ht="16.5" x14ac:dyDescent="0.25">
      <c r="B9" s="35"/>
      <c r="C9" s="3" t="s">
        <v>199</v>
      </c>
      <c r="O9" s="36"/>
    </row>
    <row r="10" spans="2:15" x14ac:dyDescent="0.2">
      <c r="B10" s="35"/>
      <c r="O10" s="36"/>
    </row>
    <row r="11" spans="2:15" ht="12.95" customHeight="1" x14ac:dyDescent="0.2">
      <c r="B11" s="35"/>
      <c r="C11" s="284" t="s">
        <v>200</v>
      </c>
      <c r="D11" s="284"/>
      <c r="E11" s="284"/>
      <c r="F11" s="26" t="s">
        <v>137</v>
      </c>
      <c r="G11" s="284" t="s">
        <v>201</v>
      </c>
      <c r="H11" s="284"/>
      <c r="I11" s="284"/>
      <c r="O11" s="36"/>
    </row>
    <row r="12" spans="2:15" x14ac:dyDescent="0.2">
      <c r="B12" s="35"/>
      <c r="C12" s="285"/>
      <c r="D12" s="285"/>
      <c r="E12" s="285"/>
      <c r="F12" s="23" t="s">
        <v>137</v>
      </c>
      <c r="G12" s="285" t="str">
        <f>IF(C7="No","",TEXT('Development Details'!I73,"#,##0")&amp;" × 10%")</f>
        <v/>
      </c>
      <c r="H12" s="285"/>
      <c r="I12" s="285"/>
      <c r="J12" s="39"/>
      <c r="O12" s="36"/>
    </row>
    <row r="13" spans="2:15" x14ac:dyDescent="0.2">
      <c r="B13" s="35"/>
      <c r="C13" s="282"/>
      <c r="D13" s="282"/>
      <c r="E13" s="282"/>
      <c r="F13" s="24" t="s">
        <v>137</v>
      </c>
      <c r="G13" s="283" t="str">
        <f>IF(C7="No","",TEXT('Development Details'!I73*0.1,"#,##0")&amp;" sqm")</f>
        <v/>
      </c>
      <c r="H13" s="283"/>
      <c r="I13" s="283"/>
      <c r="J13" s="39"/>
      <c r="O13" s="36"/>
    </row>
    <row r="14" spans="2:15" x14ac:dyDescent="0.2">
      <c r="B14" s="35"/>
      <c r="O14" s="36"/>
    </row>
    <row r="15" spans="2:15" ht="16.5" x14ac:dyDescent="0.25">
      <c r="B15" s="35"/>
      <c r="C15" s="3" t="s">
        <v>202</v>
      </c>
      <c r="O15" s="36"/>
    </row>
    <row r="16" spans="2:15" x14ac:dyDescent="0.2">
      <c r="B16" s="35"/>
      <c r="O16" s="36"/>
    </row>
    <row r="17" spans="2:15" x14ac:dyDescent="0.2">
      <c r="B17" s="35"/>
      <c r="C17" t="s">
        <v>203</v>
      </c>
      <c r="G17" s="21" t="str">
        <f>IF(C7="Yes","Yes","No")</f>
        <v>No</v>
      </c>
      <c r="H17" s="39"/>
      <c r="O17" s="36"/>
    </row>
    <row r="18" spans="2:15" x14ac:dyDescent="0.2">
      <c r="B18" s="37"/>
      <c r="C18" s="6"/>
      <c r="D18" s="6"/>
      <c r="E18" s="6"/>
      <c r="F18" s="6"/>
      <c r="G18" s="6"/>
      <c r="H18" s="6"/>
      <c r="I18" s="6"/>
      <c r="J18" s="6"/>
      <c r="K18" s="6"/>
      <c r="L18" s="6"/>
      <c r="M18" s="6"/>
      <c r="N18" s="6"/>
      <c r="O18" s="38"/>
    </row>
    <row r="21" spans="2:15" x14ac:dyDescent="0.2">
      <c r="C21" s="43" t="s">
        <v>204</v>
      </c>
    </row>
    <row r="22" spans="2:15" x14ac:dyDescent="0.2">
      <c r="C22" s="43"/>
    </row>
    <row r="23" spans="2:15" x14ac:dyDescent="0.2">
      <c r="C23" s="286" t="s">
        <v>205</v>
      </c>
      <c r="D23" s="286"/>
      <c r="E23" s="286"/>
      <c r="F23" s="286"/>
      <c r="G23" s="286"/>
      <c r="H23" s="286"/>
      <c r="I23" s="286"/>
      <c r="J23" s="286"/>
      <c r="K23" s="286"/>
      <c r="L23" s="286"/>
      <c r="M23" s="286"/>
      <c r="N23" s="286"/>
      <c r="O23" s="286"/>
    </row>
    <row r="24" spans="2:15" x14ac:dyDescent="0.2">
      <c r="C24" s="286"/>
      <c r="D24" s="286"/>
      <c r="E24" s="286"/>
      <c r="F24" s="286"/>
      <c r="G24" s="286"/>
      <c r="H24" s="286"/>
      <c r="I24" s="286"/>
      <c r="J24" s="286"/>
      <c r="K24" s="286"/>
      <c r="L24" s="286"/>
      <c r="M24" s="286"/>
      <c r="N24" s="286"/>
      <c r="O24" s="286"/>
    </row>
    <row r="25" spans="2:15" x14ac:dyDescent="0.2">
      <c r="C25" s="139"/>
      <c r="D25" s="139"/>
      <c r="E25" s="139"/>
      <c r="F25" s="139"/>
      <c r="G25" s="139"/>
      <c r="H25" s="139"/>
      <c r="I25" s="139"/>
      <c r="J25" s="139"/>
      <c r="K25" s="139"/>
      <c r="L25" s="139"/>
      <c r="M25" s="139"/>
      <c r="N25" s="139"/>
      <c r="O25" s="139"/>
    </row>
    <row r="26" spans="2:15" ht="38.25" customHeight="1" x14ac:dyDescent="0.2">
      <c r="C26" s="274" t="s">
        <v>250</v>
      </c>
      <c r="D26" s="274"/>
      <c r="E26" s="274"/>
      <c r="F26" s="274"/>
      <c r="G26" s="274"/>
      <c r="H26" s="274"/>
      <c r="I26" s="274"/>
      <c r="J26" s="274"/>
      <c r="K26" s="274"/>
      <c r="L26" s="274"/>
      <c r="M26" s="274"/>
      <c r="N26" s="274"/>
      <c r="O26" s="274"/>
    </row>
  </sheetData>
  <sheetProtection algorithmName="SHA-512" hashValue="M9p4X0D+0hQe/2Z9MzSLh/d05NHbr1dAA8WZGuF55mAIvwRS9mQtzoR1mGhAp4Ntg2Z7ETsk1d9MX57ug7gxog==" saltValue="QlFY+2b2zpgYPCSxHR9dIw==" spinCount="100000" sheet="1" objects="1" scenarios="1" selectLockedCells="1" selectUnlockedCells="1"/>
  <mergeCells count="10">
    <mergeCell ref="B2:O3"/>
    <mergeCell ref="C26:O26"/>
    <mergeCell ref="C13:E13"/>
    <mergeCell ref="G13:I13"/>
    <mergeCell ref="E7:K7"/>
    <mergeCell ref="C11:E11"/>
    <mergeCell ref="G11:I11"/>
    <mergeCell ref="C12:E12"/>
    <mergeCell ref="G12:I12"/>
    <mergeCell ref="C23:O24"/>
  </mergeCells>
  <conditionalFormatting sqref="C7">
    <cfRule type="expression" dxfId="11" priority="4">
      <formula>$C$8="Yes"</formula>
    </cfRule>
  </conditionalFormatting>
  <conditionalFormatting sqref="C13 F13:G13">
    <cfRule type="expression" priority="2" stopIfTrue="1">
      <formula>$C$8="No"</formula>
    </cfRule>
    <cfRule type="expression" dxfId="10" priority="3">
      <formula>$C$8="Yes"</formula>
    </cfRule>
  </conditionalFormatting>
  <conditionalFormatting sqref="G17">
    <cfRule type="expression" dxfId="9" priority="1">
      <formula>$C$8="Yes"</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B2:O50"/>
  <sheetViews>
    <sheetView workbookViewId="0">
      <selection activeCell="B2" sqref="A1:XFD1048576"/>
    </sheetView>
  </sheetViews>
  <sheetFormatPr defaultColWidth="9.140625" defaultRowHeight="12.75" x14ac:dyDescent="0.2"/>
  <cols>
    <col min="1" max="2" width="2.7109375" customWidth="1"/>
    <col min="5" max="5" width="9.140625" customWidth="1"/>
    <col min="7" max="7" width="9.140625" customWidth="1"/>
    <col min="10" max="10" width="9.140625" customWidth="1"/>
    <col min="15" max="15" width="9.140625" customWidth="1"/>
  </cols>
  <sheetData>
    <row r="2" spans="2:15" ht="20.25" customHeight="1" x14ac:dyDescent="0.2">
      <c r="B2" s="276" t="s">
        <v>206</v>
      </c>
      <c r="C2" s="277"/>
      <c r="D2" s="277"/>
      <c r="E2" s="277"/>
      <c r="F2" s="277"/>
      <c r="G2" s="277"/>
      <c r="H2" s="277"/>
      <c r="I2" s="277"/>
      <c r="J2" s="277"/>
      <c r="K2" s="277"/>
      <c r="L2" s="277"/>
      <c r="M2" s="277"/>
      <c r="N2" s="277"/>
      <c r="O2" s="278"/>
    </row>
    <row r="3" spans="2:15" ht="13.5" thickBot="1" x14ac:dyDescent="0.25">
      <c r="B3" s="279"/>
      <c r="C3" s="280"/>
      <c r="D3" s="280"/>
      <c r="E3" s="280"/>
      <c r="F3" s="280"/>
      <c r="G3" s="280"/>
      <c r="H3" s="280"/>
      <c r="I3" s="280"/>
      <c r="J3" s="280"/>
      <c r="K3" s="280"/>
      <c r="L3" s="280"/>
      <c r="M3" s="280"/>
      <c r="N3" s="280"/>
      <c r="O3" s="281"/>
    </row>
    <row r="4" spans="2:15" ht="13.5" thickTop="1" x14ac:dyDescent="0.2">
      <c r="B4" s="13"/>
      <c r="O4" s="14"/>
    </row>
    <row r="5" spans="2:15" ht="16.5" x14ac:dyDescent="0.25">
      <c r="B5" s="13"/>
      <c r="C5" s="3" t="s">
        <v>131</v>
      </c>
      <c r="D5" s="3"/>
      <c r="E5" s="3"/>
      <c r="F5" s="3"/>
      <c r="G5" s="3"/>
      <c r="H5" s="3"/>
      <c r="I5" s="3"/>
      <c r="J5" s="3"/>
      <c r="K5" s="3"/>
      <c r="L5" s="3"/>
      <c r="M5" s="3"/>
      <c r="N5" s="3"/>
      <c r="O5" s="14"/>
    </row>
    <row r="6" spans="2:15" x14ac:dyDescent="0.2">
      <c r="B6" s="13"/>
      <c r="O6" s="14"/>
    </row>
    <row r="7" spans="2:15" x14ac:dyDescent="0.2">
      <c r="B7" s="13"/>
      <c r="C7" s="21" t="str">
        <f>IF(OR('Development Details'!E7&gt;=50,'Development Details'!I73&gt;=400),"Yes","No")</f>
        <v>No</v>
      </c>
      <c r="D7" s="1" t="s">
        <v>133</v>
      </c>
      <c r="E7" s="282" t="str">
        <f>IF(C7="Yes","The development provides 50 or more residential units, or 400m² or more commercial floorspace, or both","The development provides less than 50 dwellings and less than 400m² commercial floorspace")</f>
        <v>The development provides less than 50 dwellings and less than 400m² commercial floorspace</v>
      </c>
      <c r="F7" s="282"/>
      <c r="G7" s="282"/>
      <c r="H7" s="282"/>
      <c r="I7" s="282"/>
      <c r="J7" s="282"/>
      <c r="K7" s="282"/>
      <c r="L7" s="282"/>
      <c r="M7" s="282"/>
      <c r="N7" s="282"/>
      <c r="O7" s="14"/>
    </row>
    <row r="8" spans="2:15" x14ac:dyDescent="0.2">
      <c r="B8" s="13"/>
      <c r="D8" s="1"/>
      <c r="O8" s="14"/>
    </row>
    <row r="9" spans="2:15" x14ac:dyDescent="0.2">
      <c r="B9" s="13"/>
      <c r="C9" s="21" t="str">
        <f>IF(OR('Development Details'!E85&gt;=20),"Yes","No")</f>
        <v>No</v>
      </c>
      <c r="D9" s="1" t="s">
        <v>133</v>
      </c>
      <c r="E9" s="282" t="str">
        <f>IF(C9="Yes","The development provides 20 or more FTE jobs","The development provides less than 20 FTE jobs")</f>
        <v>The development provides less than 20 FTE jobs</v>
      </c>
      <c r="F9" s="282"/>
      <c r="G9" s="282"/>
      <c r="H9" s="282"/>
      <c r="I9" s="282"/>
      <c r="J9" s="282"/>
      <c r="K9" s="282"/>
      <c r="L9" s="282"/>
      <c r="M9" s="282"/>
      <c r="N9" s="282"/>
      <c r="O9" s="14"/>
    </row>
    <row r="10" spans="2:15" x14ac:dyDescent="0.2">
      <c r="B10" s="13"/>
      <c r="O10" s="14"/>
    </row>
    <row r="11" spans="2:15" x14ac:dyDescent="0.2">
      <c r="B11" s="13"/>
      <c r="O11" s="14"/>
    </row>
    <row r="12" spans="2:15" x14ac:dyDescent="0.2">
      <c r="B12" s="13"/>
      <c r="O12" s="14"/>
    </row>
    <row r="13" spans="2:15" ht="16.5" x14ac:dyDescent="0.25">
      <c r="B13" s="10"/>
      <c r="C13" s="20" t="s">
        <v>207</v>
      </c>
      <c r="D13" s="11"/>
      <c r="E13" s="11"/>
      <c r="F13" s="11"/>
      <c r="G13" s="11"/>
      <c r="H13" s="11"/>
      <c r="I13" s="11"/>
      <c r="J13" s="11"/>
      <c r="K13" s="11"/>
      <c r="L13" s="11"/>
      <c r="M13" s="11"/>
      <c r="N13" s="11"/>
      <c r="O13" s="12"/>
    </row>
    <row r="14" spans="2:15" x14ac:dyDescent="0.2">
      <c r="B14" s="13"/>
      <c r="O14" s="14"/>
    </row>
    <row r="15" spans="2:15" x14ac:dyDescent="0.2">
      <c r="B15" s="13"/>
      <c r="C15" s="22" t="s">
        <v>208</v>
      </c>
      <c r="O15" s="14"/>
    </row>
    <row r="16" spans="2:15" x14ac:dyDescent="0.2">
      <c r="B16" s="13"/>
      <c r="C16" s="22"/>
      <c r="O16" s="14"/>
    </row>
    <row r="17" spans="2:15" ht="25.5" customHeight="1" x14ac:dyDescent="0.2">
      <c r="B17" s="13"/>
      <c r="C17" s="28" t="s">
        <v>209</v>
      </c>
      <c r="D17" s="26" t="s">
        <v>137</v>
      </c>
      <c r="E17" s="288" t="s">
        <v>210</v>
      </c>
      <c r="F17" s="288"/>
      <c r="G17" s="288"/>
      <c r="H17" s="288"/>
      <c r="I17" s="288"/>
      <c r="J17" s="288"/>
      <c r="K17" s="288"/>
      <c r="L17" s="288"/>
      <c r="M17" s="15"/>
      <c r="N17" s="15"/>
      <c r="O17" s="14"/>
    </row>
    <row r="18" spans="2:15" x14ac:dyDescent="0.2">
      <c r="B18" s="13"/>
      <c r="C18" s="27"/>
      <c r="D18" s="23" t="s">
        <v>137</v>
      </c>
      <c r="E18" s="285" t="str">
        <f>IF(C7="No","","(("&amp;TEXT('Development Details'!I73,"#,##0")&amp;" / 15,000) × 6 local jobs) + ("&amp;(TEXT('Development Details'!I73,"#,##0"))&amp;" / 15,000)) × 3 apprentice starts)")</f>
        <v/>
      </c>
      <c r="F18" s="285"/>
      <c r="G18" s="285"/>
      <c r="H18" s="285"/>
      <c r="I18" s="285"/>
      <c r="J18" s="285"/>
      <c r="K18" s="285"/>
      <c r="L18" s="285"/>
      <c r="M18" s="39"/>
      <c r="O18" s="14"/>
    </row>
    <row r="19" spans="2:15" x14ac:dyDescent="0.2">
      <c r="B19" s="13"/>
      <c r="C19" s="21"/>
      <c r="D19" s="24" t="s">
        <v>137</v>
      </c>
      <c r="E19" s="289" t="str">
        <f>IF(C7="No","",(TEXT('Development Details'!I73/15000*6,"#,##0.0")&amp;" local jobs + "&amp;TEXT('Development Details'!I73/15000*3,"#,##0.0")&amp;" apprentice starts"))</f>
        <v/>
      </c>
      <c r="F19" s="289"/>
      <c r="G19" s="289"/>
      <c r="H19" s="289"/>
      <c r="I19" s="289"/>
      <c r="J19" s="289"/>
      <c r="K19" s="289"/>
      <c r="L19" s="289"/>
      <c r="O19" s="14"/>
    </row>
    <row r="20" spans="2:15" x14ac:dyDescent="0.2">
      <c r="B20" s="13"/>
      <c r="C20" s="22"/>
      <c r="O20" s="14"/>
    </row>
    <row r="21" spans="2:15" ht="12.95" customHeight="1" x14ac:dyDescent="0.2">
      <c r="B21" s="13"/>
      <c r="C21" s="22" t="s">
        <v>162</v>
      </c>
      <c r="O21" s="14"/>
    </row>
    <row r="22" spans="2:15" x14ac:dyDescent="0.2">
      <c r="B22" s="13"/>
      <c r="C22" s="22"/>
      <c r="O22" s="14"/>
    </row>
    <row r="23" spans="2:15" ht="12.95" customHeight="1" x14ac:dyDescent="0.2">
      <c r="B23" s="13"/>
      <c r="C23" s="284" t="s">
        <v>209</v>
      </c>
      <c r="D23" s="287" t="s">
        <v>137</v>
      </c>
      <c r="E23" s="288" t="s">
        <v>211</v>
      </c>
      <c r="F23" s="288"/>
      <c r="G23" s="288"/>
      <c r="H23" s="288"/>
      <c r="I23" s="288"/>
      <c r="J23" s="288"/>
      <c r="K23" s="15"/>
      <c r="L23" s="15"/>
      <c r="M23" s="15"/>
      <c r="N23" s="15"/>
      <c r="O23" s="14"/>
    </row>
    <row r="24" spans="2:15" x14ac:dyDescent="0.2">
      <c r="B24" s="13"/>
      <c r="C24" s="284"/>
      <c r="D24" s="287"/>
      <c r="E24" s="288"/>
      <c r="F24" s="288"/>
      <c r="G24" s="288"/>
      <c r="H24" s="288"/>
      <c r="I24" s="288"/>
      <c r="J24" s="288"/>
      <c r="K24" s="15"/>
      <c r="L24" s="15"/>
      <c r="M24" s="15"/>
      <c r="N24" s="15"/>
      <c r="O24" s="14"/>
    </row>
    <row r="25" spans="2:15" x14ac:dyDescent="0.2">
      <c r="B25" s="13"/>
      <c r="C25" s="27"/>
      <c r="D25" s="23" t="s">
        <v>137</v>
      </c>
      <c r="E25" s="285" t="str">
        <f>IF(C7="No","","(("&amp;TEXT('Development Details'!E7,"#,##0")&amp;" / 100) × 10 local jobs) + ("&amp;(TEXT('Development Details'!E7,"#,##0"))&amp;" / 100)) × 6 apprentice starts)")</f>
        <v/>
      </c>
      <c r="F25" s="285"/>
      <c r="G25" s="285"/>
      <c r="H25" s="285"/>
      <c r="I25" s="285"/>
      <c r="J25" s="285"/>
      <c r="K25" s="39"/>
      <c r="O25" s="14"/>
    </row>
    <row r="26" spans="2:15" x14ac:dyDescent="0.2">
      <c r="B26" s="13"/>
      <c r="C26" s="21"/>
      <c r="D26" s="24" t="s">
        <v>137</v>
      </c>
      <c r="E26" s="289" t="str">
        <f>IF(C7="No","",(TEXT('Development Details'!E7/100*10,"#,##0.0")&amp;" local jobs + "&amp;TEXT('Development Details'!E7/100*6,"#,##0.0")&amp;" apprentice starts"))</f>
        <v/>
      </c>
      <c r="F26" s="289"/>
      <c r="G26" s="289"/>
      <c r="H26" s="289"/>
      <c r="I26" s="289"/>
      <c r="J26" s="289"/>
      <c r="O26" s="14"/>
    </row>
    <row r="27" spans="2:15" x14ac:dyDescent="0.2">
      <c r="B27" s="13"/>
      <c r="C27" s="22"/>
      <c r="O27" s="14"/>
    </row>
    <row r="28" spans="2:15" x14ac:dyDescent="0.2">
      <c r="B28" s="13"/>
      <c r="C28" s="22" t="s">
        <v>112</v>
      </c>
      <c r="O28" s="14"/>
    </row>
    <row r="29" spans="2:15" x14ac:dyDescent="0.2">
      <c r="B29" s="13"/>
      <c r="C29" s="22"/>
      <c r="O29" s="14"/>
    </row>
    <row r="30" spans="2:15" ht="12.95" customHeight="1" x14ac:dyDescent="0.2">
      <c r="B30" s="13"/>
      <c r="C30" s="28" t="s">
        <v>209</v>
      </c>
      <c r="D30" s="26" t="s">
        <v>137</v>
      </c>
      <c r="E30" s="288" t="str">
        <f>IF(C7="No","","(("&amp;TEXT('Development Details'!I73/15000*6,"#,##0.0")&amp;" + "&amp;TEXT('Development Details'!E7/100*10,"#,##0.0")&amp;") local jobs) + (("&amp;TEXT('Development Details'!I73/15000*3,"#,##0.0")&amp;" + "&amp;TEXT('Development Details'!E7/100*6,"#,##0.0")&amp;") apprentice starts)")</f>
        <v/>
      </c>
      <c r="F30" s="288"/>
      <c r="G30" s="288"/>
      <c r="H30" s="288"/>
      <c r="I30" s="288"/>
      <c r="J30" s="288"/>
      <c r="K30" s="39"/>
      <c r="L30" s="15"/>
      <c r="M30" s="15"/>
      <c r="N30" s="15"/>
      <c r="O30" s="14"/>
    </row>
    <row r="31" spans="2:15" x14ac:dyDescent="0.2">
      <c r="B31" s="13"/>
      <c r="C31" s="21"/>
      <c r="D31" s="24" t="s">
        <v>137</v>
      </c>
      <c r="E31" s="289" t="str">
        <f>IF(C7="No","",TEXT('Development Details'!I73/15000*6+'Development Details'!E7/100*10,"#,##0.0")&amp;" local jobs + "&amp;TEXT('Development Details'!I73/15000*3+'Development Details'!E7/100*6,"#,##0.0")&amp;" apprentice starts")</f>
        <v/>
      </c>
      <c r="F31" s="289"/>
      <c r="G31" s="289"/>
      <c r="H31" s="289"/>
      <c r="I31" s="289"/>
      <c r="J31" s="289"/>
      <c r="O31" s="14"/>
    </row>
    <row r="32" spans="2:15" x14ac:dyDescent="0.2">
      <c r="B32" s="13"/>
      <c r="C32" s="22"/>
      <c r="O32" s="14"/>
    </row>
    <row r="33" spans="2:15" ht="16.5" x14ac:dyDescent="0.25">
      <c r="B33" s="10"/>
      <c r="C33" s="29" t="s">
        <v>212</v>
      </c>
      <c r="D33" s="11"/>
      <c r="E33" s="11"/>
      <c r="F33" s="11"/>
      <c r="G33" s="11"/>
      <c r="H33" s="11"/>
      <c r="I33" s="11"/>
      <c r="J33" s="11"/>
      <c r="K33" s="11"/>
      <c r="L33" s="11"/>
      <c r="M33" s="11"/>
      <c r="N33" s="11"/>
      <c r="O33" s="12"/>
    </row>
    <row r="34" spans="2:15" x14ac:dyDescent="0.2">
      <c r="B34" s="13"/>
      <c r="C34" s="22"/>
      <c r="O34" s="14"/>
    </row>
    <row r="35" spans="2:15" x14ac:dyDescent="0.2">
      <c r="B35" s="13"/>
      <c r="C35" s="22" t="s">
        <v>208</v>
      </c>
      <c r="O35" s="14"/>
    </row>
    <row r="36" spans="2:15" x14ac:dyDescent="0.2">
      <c r="B36" s="13"/>
      <c r="C36" s="22"/>
      <c r="O36" s="14"/>
    </row>
    <row r="37" spans="2:15" x14ac:dyDescent="0.2">
      <c r="B37" s="13"/>
      <c r="C37" s="28" t="s">
        <v>209</v>
      </c>
      <c r="D37" s="26" t="s">
        <v>137</v>
      </c>
      <c r="E37" s="288" t="s">
        <v>213</v>
      </c>
      <c r="F37" s="288"/>
      <c r="G37" s="288"/>
      <c r="H37" s="288"/>
      <c r="I37" s="288"/>
      <c r="J37" s="288"/>
      <c r="K37" s="288"/>
      <c r="L37" s="288"/>
      <c r="M37" s="288"/>
      <c r="O37" s="14"/>
    </row>
    <row r="38" spans="2:15" x14ac:dyDescent="0.2">
      <c r="B38" s="13"/>
      <c r="C38" s="27"/>
      <c r="D38" s="23" t="s">
        <v>137</v>
      </c>
      <c r="E38" s="285" t="str">
        <f>IF(C7="No","",TEXT('Development Details'!E85,"#,##0.0")&amp;" × 33%")</f>
        <v/>
      </c>
      <c r="F38" s="285"/>
      <c r="G38" s="285"/>
      <c r="H38" s="285"/>
      <c r="I38" s="285"/>
      <c r="J38" s="285"/>
      <c r="K38" s="285"/>
      <c r="L38" s="285"/>
      <c r="M38" s="285"/>
      <c r="N38" s="39"/>
      <c r="O38" s="14"/>
    </row>
    <row r="39" spans="2:15" x14ac:dyDescent="0.2">
      <c r="B39" s="13"/>
      <c r="C39" s="21"/>
      <c r="D39" s="24" t="s">
        <v>137</v>
      </c>
      <c r="E39" s="289" t="str">
        <f>IF(C7="No","",TEXT('Development Details'!E85*0.33,"#,##0.0"))</f>
        <v/>
      </c>
      <c r="F39" s="289"/>
      <c r="G39" s="289"/>
      <c r="H39" s="289"/>
      <c r="I39" s="289"/>
      <c r="J39" s="289"/>
      <c r="K39" s="289"/>
      <c r="L39" s="289"/>
      <c r="M39" s="289"/>
      <c r="O39" s="14"/>
    </row>
    <row r="40" spans="2:15" x14ac:dyDescent="0.2">
      <c r="B40" s="13"/>
      <c r="C40" s="22"/>
      <c r="O40" s="14"/>
    </row>
    <row r="41" spans="2:15" x14ac:dyDescent="0.2">
      <c r="B41" s="13"/>
      <c r="C41" s="22" t="s">
        <v>162</v>
      </c>
      <c r="O41" s="14"/>
    </row>
    <row r="42" spans="2:15" x14ac:dyDescent="0.2">
      <c r="B42" s="13"/>
      <c r="C42" s="22"/>
      <c r="O42" s="14"/>
    </row>
    <row r="43" spans="2:15" ht="12.95" customHeight="1" x14ac:dyDescent="0.2">
      <c r="B43" s="13"/>
      <c r="C43" s="28" t="s">
        <v>209</v>
      </c>
      <c r="D43" s="26" t="s">
        <v>137</v>
      </c>
      <c r="E43" s="288" t="s">
        <v>214</v>
      </c>
      <c r="F43" s="288"/>
      <c r="G43" s="288"/>
      <c r="H43" s="288"/>
      <c r="I43" s="288"/>
      <c r="J43" s="15"/>
      <c r="K43" s="15"/>
      <c r="O43" s="14"/>
    </row>
    <row r="44" spans="2:15" x14ac:dyDescent="0.2">
      <c r="B44" s="13"/>
      <c r="C44" s="27"/>
      <c r="D44" s="23" t="s">
        <v>137</v>
      </c>
      <c r="E44" s="285" t="str">
        <f>IF(C7="No","",TEXT('Development Details'!I66,"#,##0")&amp;" / 60")</f>
        <v/>
      </c>
      <c r="F44" s="285"/>
      <c r="G44" s="285"/>
      <c r="H44" s="285"/>
      <c r="I44" s="285"/>
      <c r="J44" s="39"/>
      <c r="O44" s="14"/>
    </row>
    <row r="45" spans="2:15" x14ac:dyDescent="0.2">
      <c r="B45" s="13"/>
      <c r="C45" s="21"/>
      <c r="D45" s="24" t="s">
        <v>137</v>
      </c>
      <c r="E45" s="289" t="str">
        <f>IF(C7="No","",TEXT('Development Details'!I66/60,"#,##0.0")&amp;" local employees / training starts")</f>
        <v/>
      </c>
      <c r="F45" s="289"/>
      <c r="G45" s="289"/>
      <c r="H45" s="289"/>
      <c r="I45" s="289"/>
      <c r="O45" s="14"/>
    </row>
    <row r="46" spans="2:15" x14ac:dyDescent="0.2">
      <c r="B46" s="13"/>
      <c r="C46" s="22"/>
      <c r="O46" s="14"/>
    </row>
    <row r="47" spans="2:15" x14ac:dyDescent="0.2">
      <c r="B47" s="13"/>
      <c r="C47" s="22" t="s">
        <v>112</v>
      </c>
      <c r="O47" s="14"/>
    </row>
    <row r="48" spans="2:15" x14ac:dyDescent="0.2">
      <c r="B48" s="13"/>
      <c r="C48" s="22"/>
      <c r="O48" s="14"/>
    </row>
    <row r="49" spans="2:15" x14ac:dyDescent="0.2">
      <c r="B49" s="13"/>
      <c r="C49" s="28" t="s">
        <v>209</v>
      </c>
      <c r="D49" s="24" t="s">
        <v>137</v>
      </c>
      <c r="E49" s="289" t="str">
        <f>IF(C7="No","",TEXT(E39,"#,##0.0")&amp;" + "&amp;TEXT('Development Details'!I66/60,"#,##0.0")&amp;" local employees / training starts")</f>
        <v/>
      </c>
      <c r="F49" s="289"/>
      <c r="G49" s="289"/>
      <c r="H49" s="289"/>
      <c r="I49" s="289"/>
      <c r="J49" s="289"/>
      <c r="O49" s="14"/>
    </row>
    <row r="50" spans="2:15" x14ac:dyDescent="0.2">
      <c r="B50" s="16"/>
      <c r="C50" s="17"/>
      <c r="D50" s="17"/>
      <c r="E50" s="17"/>
      <c r="F50" s="17"/>
      <c r="G50" s="17"/>
      <c r="H50" s="17"/>
      <c r="I50" s="17"/>
      <c r="J50" s="17"/>
      <c r="K50" s="17"/>
      <c r="L50" s="17"/>
      <c r="M50" s="17"/>
      <c r="N50" s="17"/>
      <c r="O50" s="18"/>
    </row>
  </sheetData>
  <sheetProtection algorithmName="SHA-512" hashValue="X+vcRUajEaFVMW8qcHN9JBJ2XS2/vTnwthAlalwFkQKTXXsjoJLJa+ok8SDwfdCwa773Sf94KxmvmxhGSgYMZw==" saltValue="oSuqeocZHl19lD0dV9y/NA==" spinCount="100000" sheet="1" objects="1" scenarios="1" selectLockedCells="1" selectUnlockedCells="1"/>
  <mergeCells count="20">
    <mergeCell ref="E49:J49"/>
    <mergeCell ref="E7:N7"/>
    <mergeCell ref="E17:L17"/>
    <mergeCell ref="E18:L18"/>
    <mergeCell ref="E19:L19"/>
    <mergeCell ref="E37:M37"/>
    <mergeCell ref="E38:M38"/>
    <mergeCell ref="E39:M39"/>
    <mergeCell ref="E43:I43"/>
    <mergeCell ref="E44:I44"/>
    <mergeCell ref="E45:I45"/>
    <mergeCell ref="E30:J30"/>
    <mergeCell ref="E31:J31"/>
    <mergeCell ref="E9:N9"/>
    <mergeCell ref="D23:D24"/>
    <mergeCell ref="E23:J24"/>
    <mergeCell ref="E25:J25"/>
    <mergeCell ref="E26:J26"/>
    <mergeCell ref="B2:O3"/>
    <mergeCell ref="C23:C24"/>
  </mergeCells>
  <conditionalFormatting sqref="C7">
    <cfRule type="expression" dxfId="8" priority="27">
      <formula>$C$7="Yes"</formula>
    </cfRule>
  </conditionalFormatting>
  <conditionalFormatting sqref="C9">
    <cfRule type="expression" dxfId="7" priority="1">
      <formula>$C$7="Yes"</formula>
    </cfRule>
  </conditionalFormatting>
  <conditionalFormatting sqref="C19:E19 C26:E26 C31:E31 C45:E45 D49:E49">
    <cfRule type="expression" priority="46" stopIfTrue="1">
      <formula>$E$19=""</formula>
    </cfRule>
    <cfRule type="expression" dxfId="6" priority="47">
      <formula>$E$19&gt;0</formula>
    </cfRule>
  </conditionalFormatting>
  <conditionalFormatting sqref="C39:E39">
    <cfRule type="expression" priority="2" stopIfTrue="1">
      <formula>$E$19=""</formula>
    </cfRule>
    <cfRule type="expression" dxfId="5" priority="3">
      <formula>$E$19&gt;0</formula>
    </cfRule>
  </conditionalFormatting>
  <pageMargins left="0.39370078740157483" right="0.39370078740157483" top="0.39370078740157483" bottom="0.39370078740157483" header="0.19685039370078741" footer="0.19685039370078741"/>
  <pageSetup paperSize="9" orientation="landscape" r:id="rId1"/>
  <headerFooter>
    <oddHeader>&amp;L&amp;"Calibri"&amp;10&amp;K000000Official&amp;1#_x000D_&amp;"Calibri"&amp;11&amp;K000000&amp;9&amp;F</oddHeader>
    <oddFooter>&amp;R&amp;9Page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53F7F-9098-4F17-B20E-38A3CD49B3C8}">
  <sheetPr>
    <pageSetUpPr autoPageBreaks="0"/>
  </sheetPr>
  <dimension ref="B1:R56"/>
  <sheetViews>
    <sheetView zoomScaleNormal="100" workbookViewId="0">
      <selection activeCell="B2" sqref="B2:R3"/>
    </sheetView>
  </sheetViews>
  <sheetFormatPr defaultColWidth="9.140625" defaultRowHeight="15" customHeight="1" x14ac:dyDescent="0.2"/>
  <cols>
    <col min="1" max="2" width="2.7109375" customWidth="1"/>
    <col min="3" max="3" width="9.28515625" customWidth="1"/>
    <col min="4" max="5" width="9.140625" customWidth="1"/>
    <col min="14" max="17" width="9.140625" customWidth="1"/>
    <col min="18" max="18" width="2.7109375" customWidth="1"/>
  </cols>
  <sheetData>
    <row r="1" spans="2:18" ht="12.75" customHeight="1" x14ac:dyDescent="0.2"/>
    <row r="2" spans="2:18" ht="12.75" customHeight="1" x14ac:dyDescent="0.2">
      <c r="B2" s="180" t="s">
        <v>218</v>
      </c>
      <c r="C2" s="181"/>
      <c r="D2" s="181"/>
      <c r="E2" s="181"/>
      <c r="F2" s="181"/>
      <c r="G2" s="181"/>
      <c r="H2" s="181"/>
      <c r="I2" s="181"/>
      <c r="J2" s="181"/>
      <c r="K2" s="181"/>
      <c r="L2" s="181"/>
      <c r="M2" s="181"/>
      <c r="N2" s="181"/>
      <c r="O2" s="181"/>
      <c r="P2" s="181"/>
      <c r="Q2" s="181"/>
      <c r="R2" s="294"/>
    </row>
    <row r="3" spans="2:18" ht="20.100000000000001" customHeight="1" thickBot="1" x14ac:dyDescent="0.25">
      <c r="B3" s="183"/>
      <c r="C3" s="184"/>
      <c r="D3" s="184"/>
      <c r="E3" s="184"/>
      <c r="F3" s="184"/>
      <c r="G3" s="184"/>
      <c r="H3" s="184"/>
      <c r="I3" s="184"/>
      <c r="J3" s="184"/>
      <c r="K3" s="184"/>
      <c r="L3" s="184"/>
      <c r="M3" s="184"/>
      <c r="N3" s="184"/>
      <c r="O3" s="184"/>
      <c r="P3" s="184"/>
      <c r="Q3" s="184"/>
      <c r="R3" s="295"/>
    </row>
    <row r="4" spans="2:18" ht="12" customHeight="1" thickTop="1" x14ac:dyDescent="0.2">
      <c r="B4" s="33"/>
      <c r="C4" s="7"/>
      <c r="D4" s="7"/>
      <c r="E4" s="7"/>
      <c r="F4" s="7"/>
      <c r="G4" s="7"/>
      <c r="H4" s="7"/>
      <c r="I4" s="7"/>
      <c r="J4" s="7"/>
      <c r="K4" s="7"/>
      <c r="L4" s="7"/>
      <c r="M4" s="7"/>
      <c r="N4" s="7"/>
      <c r="O4" s="7"/>
      <c r="P4" s="7"/>
      <c r="Q4" s="7"/>
      <c r="R4" s="34"/>
    </row>
    <row r="5" spans="2:18" ht="12" customHeight="1" x14ac:dyDescent="0.2">
      <c r="B5" s="35"/>
      <c r="C5" s="308" t="s">
        <v>5</v>
      </c>
      <c r="D5" s="308"/>
      <c r="E5" s="308"/>
      <c r="F5" s="308"/>
      <c r="G5" s="308"/>
      <c r="H5" s="308"/>
      <c r="I5" s="32" t="s">
        <v>6</v>
      </c>
      <c r="J5" s="32"/>
      <c r="K5" s="32" t="s">
        <v>131</v>
      </c>
      <c r="L5" s="32"/>
      <c r="M5" s="32"/>
      <c r="N5" s="32" t="s">
        <v>51</v>
      </c>
      <c r="O5" s="32"/>
      <c r="R5" s="36"/>
    </row>
    <row r="6" spans="2:18" ht="12" customHeight="1" x14ac:dyDescent="0.2">
      <c r="B6" s="37"/>
      <c r="C6" s="61"/>
      <c r="D6" s="61"/>
      <c r="E6" s="61"/>
      <c r="F6" s="61"/>
      <c r="G6" s="61"/>
      <c r="H6" s="61"/>
      <c r="I6" s="62"/>
      <c r="J6" s="62"/>
      <c r="K6" s="62"/>
      <c r="L6" s="62"/>
      <c r="M6" s="62"/>
      <c r="N6" s="62"/>
      <c r="O6" s="62"/>
      <c r="P6" s="6"/>
      <c r="Q6" s="6"/>
      <c r="R6" s="38"/>
    </row>
    <row r="7" spans="2:18" ht="12" customHeight="1" x14ac:dyDescent="0.2">
      <c r="B7" s="35"/>
      <c r="C7" s="31"/>
      <c r="D7" s="31"/>
      <c r="E7" s="31"/>
      <c r="F7" s="31"/>
      <c r="G7" s="31"/>
      <c r="H7" s="31"/>
      <c r="I7" s="32"/>
      <c r="J7" s="32"/>
      <c r="K7" s="32"/>
      <c r="L7" s="32"/>
      <c r="M7" s="32"/>
      <c r="N7" s="32"/>
      <c r="O7" s="32"/>
      <c r="R7" s="36"/>
    </row>
    <row r="8" spans="2:18" ht="12" customHeight="1" x14ac:dyDescent="0.25">
      <c r="B8" s="35"/>
      <c r="C8" s="50" t="s">
        <v>252</v>
      </c>
      <c r="D8" s="51"/>
      <c r="E8" s="51"/>
      <c r="F8" s="51"/>
      <c r="G8" s="51"/>
      <c r="H8" s="51"/>
      <c r="I8" s="50"/>
      <c r="J8" s="51"/>
      <c r="K8" s="51"/>
      <c r="L8" s="51"/>
      <c r="M8" s="51"/>
      <c r="N8" s="51"/>
      <c r="O8" s="51"/>
      <c r="P8" s="51"/>
      <c r="Q8" s="51"/>
      <c r="R8" s="36"/>
    </row>
    <row r="9" spans="2:18" ht="12" customHeight="1" x14ac:dyDescent="0.2">
      <c r="B9" s="35"/>
      <c r="I9" s="40" t="s">
        <v>8</v>
      </c>
      <c r="R9" s="36"/>
    </row>
    <row r="10" spans="2:18" ht="12" customHeight="1" x14ac:dyDescent="0.2">
      <c r="B10" s="35"/>
      <c r="C10" s="31"/>
      <c r="D10" s="31"/>
      <c r="E10" s="31"/>
      <c r="F10" s="31"/>
      <c r="G10" s="31"/>
      <c r="H10" s="31"/>
      <c r="I10" s="32"/>
      <c r="J10" s="32"/>
      <c r="K10" s="32"/>
      <c r="L10" s="32"/>
      <c r="M10" s="32"/>
      <c r="N10" s="32"/>
      <c r="O10" s="32"/>
      <c r="R10" s="36"/>
    </row>
    <row r="11" spans="2:18" ht="12" customHeight="1" x14ac:dyDescent="0.25">
      <c r="B11" s="35"/>
      <c r="C11" s="50" t="s">
        <v>247</v>
      </c>
      <c r="D11" s="51"/>
      <c r="E11" s="52"/>
      <c r="F11" s="52"/>
      <c r="G11" s="52"/>
      <c r="H11" s="52"/>
      <c r="I11" s="50"/>
      <c r="J11" s="53"/>
      <c r="K11" s="53"/>
      <c r="L11" s="53"/>
      <c r="M11" s="53"/>
      <c r="N11" s="53"/>
      <c r="O11" s="53"/>
      <c r="P11" s="51"/>
      <c r="Q11" s="51"/>
      <c r="R11" s="36"/>
    </row>
    <row r="12" spans="2:18" ht="12" customHeight="1" x14ac:dyDescent="0.2">
      <c r="B12" s="35"/>
      <c r="C12" t="s">
        <v>10</v>
      </c>
      <c r="E12" s="31"/>
      <c r="F12" s="31"/>
      <c r="G12" s="31"/>
      <c r="H12" s="31"/>
      <c r="I12" s="40" t="s">
        <v>11</v>
      </c>
      <c r="J12" s="32"/>
      <c r="K12" s="306" t="str">
        <f>Carbon!D6</f>
        <v>inputs still required</v>
      </c>
      <c r="L12" s="307"/>
      <c r="M12" s="32"/>
      <c r="N12" s="304">
        <f>Carbon!G16</f>
        <v>0</v>
      </c>
      <c r="O12" s="305"/>
      <c r="R12" s="36"/>
    </row>
    <row r="13" spans="2:18" ht="12" customHeight="1" x14ac:dyDescent="0.2">
      <c r="B13" s="35"/>
      <c r="C13" t="s">
        <v>12</v>
      </c>
      <c r="E13" s="31"/>
      <c r="F13" s="31"/>
      <c r="G13" s="31"/>
      <c r="H13" s="31"/>
      <c r="I13" s="46" t="s">
        <v>13</v>
      </c>
      <c r="J13" s="32"/>
      <c r="K13" s="32"/>
      <c r="L13" s="32"/>
      <c r="M13" s="32"/>
      <c r="N13" s="42"/>
      <c r="O13" s="42"/>
      <c r="R13" s="36"/>
    </row>
    <row r="14" spans="2:18" ht="12" customHeight="1" x14ac:dyDescent="0.2">
      <c r="B14" s="35"/>
      <c r="C14" t="s">
        <v>219</v>
      </c>
      <c r="E14" s="31"/>
      <c r="F14" s="31"/>
      <c r="G14" s="31"/>
      <c r="H14" s="31"/>
      <c r="I14" s="46" t="s">
        <v>13</v>
      </c>
      <c r="J14" s="32"/>
      <c r="K14" s="32"/>
      <c r="L14" s="32"/>
      <c r="M14" s="32"/>
      <c r="N14" s="42"/>
      <c r="O14" s="42"/>
      <c r="R14" s="36"/>
    </row>
    <row r="15" spans="2:18" ht="12" customHeight="1" x14ac:dyDescent="0.2">
      <c r="B15" s="35"/>
      <c r="C15" t="s">
        <v>220</v>
      </c>
      <c r="E15" s="31"/>
      <c r="F15" s="31"/>
      <c r="G15" s="31"/>
      <c r="H15" s="31"/>
      <c r="I15" s="46" t="s">
        <v>13</v>
      </c>
      <c r="J15" s="32"/>
      <c r="K15" s="32"/>
      <c r="L15" s="32"/>
      <c r="M15" s="32"/>
      <c r="N15" s="42"/>
      <c r="O15" s="42"/>
      <c r="R15" s="36"/>
    </row>
    <row r="16" spans="2:18" ht="12" customHeight="1" x14ac:dyDescent="0.2">
      <c r="B16" s="35"/>
      <c r="C16" t="s">
        <v>221</v>
      </c>
      <c r="E16" s="31"/>
      <c r="F16" s="31"/>
      <c r="G16" s="31"/>
      <c r="H16" s="31"/>
      <c r="I16" s="46" t="s">
        <v>13</v>
      </c>
      <c r="J16" s="32"/>
      <c r="K16" s="32"/>
      <c r="L16" s="32"/>
      <c r="M16" s="32"/>
      <c r="N16" s="42"/>
      <c r="O16" s="42"/>
      <c r="R16" s="36"/>
    </row>
    <row r="17" spans="2:18" ht="12" customHeight="1" x14ac:dyDescent="0.2">
      <c r="B17" s="35"/>
      <c r="E17" s="31"/>
      <c r="F17" s="31"/>
      <c r="G17" s="31"/>
      <c r="H17" s="31"/>
      <c r="J17" s="32"/>
      <c r="K17" s="32"/>
      <c r="L17" s="32"/>
      <c r="M17" s="32"/>
      <c r="N17" s="42"/>
      <c r="O17" s="42"/>
      <c r="R17" s="36"/>
    </row>
    <row r="18" spans="2:18" ht="12" customHeight="1" x14ac:dyDescent="0.25">
      <c r="B18" s="35"/>
      <c r="C18" s="50" t="s">
        <v>248</v>
      </c>
      <c r="D18" s="51"/>
      <c r="E18" s="52"/>
      <c r="F18" s="52"/>
      <c r="G18" s="52"/>
      <c r="H18" s="52"/>
      <c r="I18" s="50"/>
      <c r="J18" s="53"/>
      <c r="K18" s="53"/>
      <c r="L18" s="53"/>
      <c r="M18" s="53"/>
      <c r="N18" s="54"/>
      <c r="O18" s="54"/>
      <c r="P18" s="51"/>
      <c r="Q18" s="51"/>
      <c r="R18" s="36"/>
    </row>
    <row r="19" spans="2:18" ht="12" customHeight="1" x14ac:dyDescent="0.2">
      <c r="B19" s="35"/>
      <c r="C19" t="s">
        <v>18</v>
      </c>
      <c r="E19" s="31"/>
      <c r="F19" s="31"/>
      <c r="G19" s="31"/>
      <c r="H19" s="31"/>
      <c r="I19" s="40" t="s">
        <v>19</v>
      </c>
      <c r="J19" s="32"/>
      <c r="K19" s="290" t="str">
        <f>Workspace!C7</f>
        <v>No</v>
      </c>
      <c r="L19" s="291"/>
      <c r="M19" s="32"/>
      <c r="N19" s="302" t="str">
        <f>Workspace!G13</f>
        <v/>
      </c>
      <c r="O19" s="303"/>
      <c r="R19" s="36"/>
    </row>
    <row r="20" spans="2:18" ht="12" customHeight="1" x14ac:dyDescent="0.2">
      <c r="B20" s="35"/>
      <c r="R20" s="36"/>
    </row>
    <row r="21" spans="2:18" ht="12" customHeight="1" x14ac:dyDescent="0.25">
      <c r="B21" s="35"/>
      <c r="C21" s="50" t="s">
        <v>249</v>
      </c>
      <c r="D21" s="51"/>
      <c r="E21" s="52"/>
      <c r="F21" s="52"/>
      <c r="G21" s="52"/>
      <c r="H21" s="52"/>
      <c r="I21" s="50"/>
      <c r="J21" s="53"/>
      <c r="K21" s="54"/>
      <c r="L21" s="54"/>
      <c r="M21" s="53"/>
      <c r="N21" s="53"/>
      <c r="O21" s="53"/>
      <c r="P21" s="51"/>
      <c r="Q21" s="51"/>
      <c r="R21" s="36"/>
    </row>
    <row r="22" spans="2:18" ht="12" customHeight="1" x14ac:dyDescent="0.2">
      <c r="B22" s="35"/>
      <c r="C22" t="s">
        <v>23</v>
      </c>
      <c r="E22" s="31"/>
      <c r="F22" s="31"/>
      <c r="G22" s="31"/>
      <c r="H22" s="31"/>
      <c r="I22" s="46" t="s">
        <v>13</v>
      </c>
      <c r="J22" s="32"/>
      <c r="K22" s="42"/>
      <c r="L22" s="42"/>
      <c r="M22" s="32"/>
      <c r="N22" s="32"/>
      <c r="O22" s="32"/>
      <c r="R22" s="36"/>
    </row>
    <row r="23" spans="2:18" ht="12" customHeight="1" x14ac:dyDescent="0.2">
      <c r="B23" s="35"/>
      <c r="C23" t="s">
        <v>24</v>
      </c>
      <c r="E23" s="31"/>
      <c r="F23" s="31"/>
      <c r="G23" s="31"/>
      <c r="H23" s="31"/>
      <c r="I23" s="46" t="s">
        <v>13</v>
      </c>
      <c r="J23" s="32"/>
      <c r="K23" s="42"/>
      <c r="L23" s="42"/>
      <c r="M23" s="32"/>
      <c r="N23" s="32"/>
      <c r="O23" s="32"/>
      <c r="R23" s="36"/>
    </row>
    <row r="24" spans="2:18" ht="12" customHeight="1" x14ac:dyDescent="0.2">
      <c r="B24" s="35"/>
      <c r="C24" t="s">
        <v>25</v>
      </c>
      <c r="E24" s="31"/>
      <c r="F24" s="31"/>
      <c r="G24" s="31"/>
      <c r="H24" s="31"/>
      <c r="I24" s="46" t="s">
        <v>13</v>
      </c>
      <c r="J24" s="32"/>
      <c r="K24" s="42"/>
      <c r="L24" s="42"/>
      <c r="M24" s="32"/>
      <c r="N24" s="32"/>
      <c r="O24" s="32"/>
      <c r="R24" s="36"/>
    </row>
    <row r="25" spans="2:18" ht="12" customHeight="1" x14ac:dyDescent="0.2">
      <c r="B25" s="35"/>
      <c r="E25" s="31"/>
      <c r="F25" s="31"/>
      <c r="G25" s="31"/>
      <c r="H25" s="31"/>
      <c r="J25" s="32"/>
      <c r="K25" s="42"/>
      <c r="L25" s="42"/>
      <c r="M25" s="32"/>
      <c r="N25" s="32"/>
      <c r="O25" s="32"/>
      <c r="R25" s="36"/>
    </row>
    <row r="26" spans="2:18" ht="12" customHeight="1" x14ac:dyDescent="0.25">
      <c r="B26" s="35"/>
      <c r="C26" s="50" t="s">
        <v>243</v>
      </c>
      <c r="D26" s="51"/>
      <c r="E26" s="52"/>
      <c r="F26" s="52"/>
      <c r="G26" s="52"/>
      <c r="H26" s="52"/>
      <c r="I26" s="50"/>
      <c r="J26" s="53"/>
      <c r="K26" s="54"/>
      <c r="L26" s="54"/>
      <c r="M26" s="53"/>
      <c r="N26" s="53"/>
      <c r="O26" s="53"/>
      <c r="P26" s="51"/>
      <c r="Q26" s="51"/>
      <c r="R26" s="36"/>
    </row>
    <row r="27" spans="2:18" ht="30" customHeight="1" x14ac:dyDescent="0.2">
      <c r="B27" s="35"/>
      <c r="C27" s="5" t="s">
        <v>27</v>
      </c>
      <c r="D27" s="5"/>
      <c r="E27" s="57"/>
      <c r="F27" s="57"/>
      <c r="G27" s="57"/>
      <c r="H27" s="57"/>
      <c r="I27" s="48"/>
      <c r="J27" s="49"/>
      <c r="K27" s="290" t="str">
        <f>IF('Development Details'!K18="Yes","Yes",IF(ISBLANK('Development Details'!K18),Inputs_still_required,"No"))</f>
        <v>Inputs still required</v>
      </c>
      <c r="L27" s="291"/>
      <c r="M27" s="32"/>
      <c r="N27" s="296" t="str">
        <f>IF('Development Details'!K18="","inputs still required",IF('Development Details'!K18="No","No requirement",IF('Development Details'!K20="","inputs still required",IF('Development Details'!K20="Yes","On-site public open space should be provided","Off-site public open space improvements or a commuted sum may be sought"))))</f>
        <v>inputs still required</v>
      </c>
      <c r="O27" s="297"/>
      <c r="P27" s="297"/>
      <c r="Q27" s="298"/>
      <c r="R27" s="36"/>
    </row>
    <row r="28" spans="2:18" ht="19.5" customHeight="1" x14ac:dyDescent="0.2">
      <c r="B28" s="35"/>
      <c r="C28" t="s">
        <v>28</v>
      </c>
      <c r="E28" s="31"/>
      <c r="F28" s="31"/>
      <c r="G28" s="31"/>
      <c r="H28" s="31"/>
      <c r="I28" s="46" t="s">
        <v>13</v>
      </c>
      <c r="J28" s="32"/>
      <c r="K28" s="42"/>
      <c r="L28" s="42"/>
      <c r="M28" s="32"/>
      <c r="N28" s="42"/>
      <c r="O28" s="42"/>
      <c r="R28" s="36"/>
    </row>
    <row r="29" spans="2:18" ht="19.5" customHeight="1" x14ac:dyDescent="0.2">
      <c r="B29" s="35"/>
      <c r="C29" t="s">
        <v>29</v>
      </c>
      <c r="E29" s="31"/>
      <c r="F29" s="31"/>
      <c r="G29" s="31"/>
      <c r="H29" s="31"/>
      <c r="I29" s="46" t="s">
        <v>13</v>
      </c>
      <c r="J29" s="32"/>
      <c r="K29" s="42"/>
      <c r="L29" s="42"/>
      <c r="M29" s="32"/>
      <c r="N29" s="42"/>
      <c r="O29" s="42"/>
      <c r="R29" s="36"/>
    </row>
    <row r="30" spans="2:18" ht="12" customHeight="1" x14ac:dyDescent="0.2">
      <c r="B30" s="35"/>
      <c r="E30" s="31"/>
      <c r="F30" s="31"/>
      <c r="G30" s="31"/>
      <c r="H30" s="31"/>
      <c r="J30" s="32"/>
      <c r="K30" s="42"/>
      <c r="L30" s="42"/>
      <c r="M30" s="32"/>
      <c r="N30" s="42"/>
      <c r="O30" s="42"/>
      <c r="R30" s="36"/>
    </row>
    <row r="31" spans="2:18" s="19" customFormat="1" ht="30" customHeight="1" x14ac:dyDescent="0.2">
      <c r="B31" s="44"/>
      <c r="C31" s="19" t="s">
        <v>30</v>
      </c>
      <c r="E31" s="58"/>
      <c r="F31" s="58"/>
      <c r="G31" s="58"/>
      <c r="H31" s="58"/>
      <c r="I31" s="48"/>
      <c r="J31" s="49"/>
      <c r="K31" s="290" t="str">
        <f>IF(OR('Development Details'!K25="Yes",'Development Details'!K27="Yes"),"Yes",IF(ISBLANK('Development Details'!K13),Inputs_still_required,"No"))</f>
        <v>Inputs still required</v>
      </c>
      <c r="L31" s="291"/>
      <c r="M31" s="59"/>
      <c r="N31" s="296" t="str">
        <f>IF(K31="Yes","Biodiversity and natural features planning obligation may be required",IF(K31="No", "The development does not affect or remove existing natural features or habitats",Inputs_still_required))</f>
        <v>Inputs still required</v>
      </c>
      <c r="O31" s="297"/>
      <c r="P31" s="297"/>
      <c r="Q31" s="298"/>
      <c r="R31" s="45"/>
    </row>
    <row r="32" spans="2:18" s="19" customFormat="1" ht="30" customHeight="1" x14ac:dyDescent="0.2">
      <c r="B32" s="44"/>
      <c r="E32" s="58"/>
      <c r="F32" s="58"/>
      <c r="G32" s="58"/>
      <c r="H32" s="58"/>
      <c r="I32" s="47"/>
      <c r="J32" s="47"/>
      <c r="K32" s="41"/>
      <c r="L32" s="41"/>
      <c r="M32" s="59"/>
      <c r="N32" s="60"/>
      <c r="O32" s="60"/>
      <c r="P32" s="60"/>
      <c r="Q32" s="60"/>
      <c r="R32" s="45"/>
    </row>
    <row r="33" spans="2:18" s="19" customFormat="1" ht="30" customHeight="1" x14ac:dyDescent="0.2">
      <c r="B33" s="44"/>
      <c r="E33" s="58"/>
      <c r="F33" s="58"/>
      <c r="G33" s="58"/>
      <c r="H33" s="58"/>
      <c r="I33" s="47"/>
      <c r="J33" s="47"/>
      <c r="K33" s="292" t="str">
        <f>IF(OR('Development Details'!K29="Yes"), "Yes", "Inputs still required")</f>
        <v>Inputs still required</v>
      </c>
      <c r="L33" s="293"/>
      <c r="N33" s="296" t="str">
        <f>IF(OR(K33="Yes"), "Biodiversity Net Gain planning obligation may be required", "Inputs still required")</f>
        <v>Inputs still required</v>
      </c>
      <c r="O33" s="297"/>
      <c r="P33" s="297"/>
      <c r="Q33" s="298"/>
      <c r="R33" s="45"/>
    </row>
    <row r="34" spans="2:18" s="19" customFormat="1" ht="30" customHeight="1" x14ac:dyDescent="0.2">
      <c r="B34" s="44"/>
      <c r="E34" s="58"/>
      <c r="F34" s="58"/>
      <c r="G34" s="58"/>
      <c r="H34" s="58"/>
      <c r="I34" s="47"/>
      <c r="J34" s="47"/>
      <c r="K34" s="41"/>
      <c r="L34" s="41"/>
      <c r="M34" s="59"/>
      <c r="N34" s="60"/>
      <c r="O34" s="60"/>
      <c r="P34" s="60"/>
      <c r="Q34" s="60"/>
      <c r="R34" s="45"/>
    </row>
    <row r="35" spans="2:18" s="19" customFormat="1" ht="30" customHeight="1" x14ac:dyDescent="0.2">
      <c r="B35" s="44"/>
      <c r="C35" s="19" t="s">
        <v>226</v>
      </c>
      <c r="E35" s="58"/>
      <c r="F35" s="58"/>
      <c r="G35" s="58"/>
      <c r="H35" s="58"/>
      <c r="I35" s="48"/>
      <c r="J35" s="49"/>
      <c r="K35" s="309" t="str">
        <f>IF('Development Details'!K14="Yes","Yes",IF(ISBLANK('Development Details'!K14),Inputs_still_required,"No"))</f>
        <v>Inputs still required</v>
      </c>
      <c r="L35" s="310"/>
      <c r="M35" s="59"/>
      <c r="N35" s="299" t="str">
        <f>IF(K35="Yes","A riverside access or river corridor enhancement requirement may be necessary",IF(K35=Inputs_still_required,Inputs_still_required,No_requirement))</f>
        <v>Inputs still required</v>
      </c>
      <c r="O35" s="300"/>
      <c r="P35" s="300"/>
      <c r="Q35" s="301"/>
      <c r="R35" s="45"/>
    </row>
    <row r="36" spans="2:18" ht="30" customHeight="1" x14ac:dyDescent="0.2">
      <c r="B36" s="35"/>
      <c r="R36" s="36"/>
    </row>
    <row r="37" spans="2:18" s="19" customFormat="1" ht="30" customHeight="1" x14ac:dyDescent="0.2">
      <c r="B37" s="44"/>
      <c r="C37" s="19" t="s">
        <v>215</v>
      </c>
      <c r="I37" s="48"/>
      <c r="J37" s="49"/>
      <c r="K37" s="290" t="str">
        <f>IF('Development Details'!K16="Yes","Yes",IF(ISBLANK('Development Details'!K16),Inputs_still_required,"No"))</f>
        <v>Inputs still required</v>
      </c>
      <c r="L37" s="291"/>
      <c r="M37" s="59"/>
      <c r="N37" s="296" t="str">
        <f>IF(K37="Yes","Replacement planting or off‑site street tree contribution may be required",IF(K37=Inputs_still_required,Inputs_still_required,No_requirement))</f>
        <v>Inputs still required</v>
      </c>
      <c r="O37" s="297"/>
      <c r="P37" s="297"/>
      <c r="Q37" s="298"/>
      <c r="R37" s="45"/>
    </row>
    <row r="38" spans="2:18" ht="12" customHeight="1" x14ac:dyDescent="0.2">
      <c r="B38" s="35"/>
      <c r="E38" s="30"/>
      <c r="F38" s="30"/>
      <c r="R38" s="36"/>
    </row>
    <row r="39" spans="2:18" ht="12" customHeight="1" x14ac:dyDescent="0.25">
      <c r="B39" s="35"/>
      <c r="C39" s="50" t="s">
        <v>244</v>
      </c>
      <c r="D39" s="51"/>
      <c r="E39" s="51"/>
      <c r="F39" s="51"/>
      <c r="G39" s="51"/>
      <c r="H39" s="51"/>
      <c r="I39" s="50"/>
      <c r="J39" s="51"/>
      <c r="K39" s="51"/>
      <c r="L39" s="51"/>
      <c r="M39" s="51"/>
      <c r="N39" s="51"/>
      <c r="O39" s="51"/>
      <c r="P39" s="51"/>
      <c r="Q39" s="51"/>
      <c r="R39" s="36"/>
    </row>
    <row r="40" spans="2:18" ht="12" customHeight="1" x14ac:dyDescent="0.2">
      <c r="B40" s="35"/>
      <c r="C40" t="s">
        <v>33</v>
      </c>
      <c r="I40" s="46" t="s">
        <v>13</v>
      </c>
      <c r="R40" s="36"/>
    </row>
    <row r="41" spans="2:18" ht="12" customHeight="1" x14ac:dyDescent="0.2">
      <c r="B41" s="35"/>
      <c r="R41" s="36"/>
    </row>
    <row r="42" spans="2:18" ht="12" customHeight="1" x14ac:dyDescent="0.25">
      <c r="B42" s="35"/>
      <c r="C42" s="50" t="s">
        <v>245</v>
      </c>
      <c r="D42" s="51"/>
      <c r="E42" s="51"/>
      <c r="F42" s="51"/>
      <c r="G42" s="51"/>
      <c r="H42" s="51"/>
      <c r="I42" s="50"/>
      <c r="J42" s="51"/>
      <c r="K42" s="51"/>
      <c r="L42" s="51"/>
      <c r="M42" s="51"/>
      <c r="N42" s="51"/>
      <c r="O42" s="51"/>
      <c r="P42" s="51"/>
      <c r="Q42" s="51"/>
      <c r="R42" s="36"/>
    </row>
    <row r="43" spans="2:18" ht="12" customHeight="1" x14ac:dyDescent="0.2">
      <c r="B43" s="35"/>
      <c r="C43" t="s">
        <v>35</v>
      </c>
      <c r="I43" s="46" t="s">
        <v>13</v>
      </c>
      <c r="R43" s="36"/>
    </row>
    <row r="44" spans="2:18" ht="12" customHeight="1" x14ac:dyDescent="0.2">
      <c r="B44" s="35"/>
      <c r="C44" t="s">
        <v>36</v>
      </c>
      <c r="I44" s="46" t="s">
        <v>13</v>
      </c>
      <c r="R44" s="36"/>
    </row>
    <row r="45" spans="2:18" ht="12" customHeight="1" x14ac:dyDescent="0.2">
      <c r="B45" s="35"/>
      <c r="I45" s="46"/>
      <c r="R45" s="36"/>
    </row>
    <row r="46" spans="2:18" ht="12" customHeight="1" x14ac:dyDescent="0.2">
      <c r="B46" s="35"/>
      <c r="C46" t="s">
        <v>222</v>
      </c>
      <c r="E46" s="31"/>
      <c r="F46" s="31"/>
      <c r="G46" s="31"/>
      <c r="H46" s="31"/>
      <c r="I46" s="40" t="s">
        <v>21</v>
      </c>
      <c r="J46" s="32"/>
      <c r="K46" s="42"/>
      <c r="L46" s="42"/>
      <c r="M46" s="32"/>
      <c r="N46" s="42"/>
      <c r="O46" s="42"/>
      <c r="R46" s="36"/>
    </row>
    <row r="47" spans="2:18" ht="30" customHeight="1" x14ac:dyDescent="0.2">
      <c r="B47" s="35"/>
      <c r="C47" s="55" t="s">
        <v>223</v>
      </c>
      <c r="E47" s="4"/>
      <c r="F47" s="4"/>
      <c r="G47" s="4"/>
      <c r="H47" s="4"/>
      <c r="I47" s="56"/>
      <c r="J47" s="56"/>
      <c r="K47" s="290" t="str">
        <f>Training!C7</f>
        <v>No</v>
      </c>
      <c r="L47" s="291"/>
      <c r="M47" s="41"/>
      <c r="N47" s="296" t="str">
        <f>IF(OR(K47="No",No_requirement,Training!E31),"inputs still required")</f>
        <v>inputs still required</v>
      </c>
      <c r="O47" s="297"/>
      <c r="P47" s="297"/>
      <c r="Q47" s="298"/>
      <c r="R47" s="36"/>
    </row>
    <row r="48" spans="2:18" ht="30" customHeight="1" x14ac:dyDescent="0.2">
      <c r="B48" s="35"/>
      <c r="C48" s="55" t="s">
        <v>224</v>
      </c>
      <c r="E48" s="4"/>
      <c r="F48" s="4"/>
      <c r="G48" s="4"/>
      <c r="H48" s="4"/>
      <c r="I48" s="56"/>
      <c r="J48" s="56"/>
      <c r="K48" s="290" t="str">
        <f>Training!C7</f>
        <v>No</v>
      </c>
      <c r="L48" s="291"/>
      <c r="M48" s="41"/>
      <c r="N48" s="296" t="str">
        <f>IF(OR(K48="No",No_requirement,Training!E49),"inputs still required")</f>
        <v>inputs still required</v>
      </c>
      <c r="O48" s="297"/>
      <c r="P48" s="297"/>
      <c r="Q48" s="298"/>
      <c r="R48" s="36"/>
    </row>
    <row r="49" spans="2:18" ht="30" customHeight="1" x14ac:dyDescent="0.2">
      <c r="B49" s="35"/>
      <c r="C49" s="55" t="s">
        <v>225</v>
      </c>
      <c r="E49" s="4"/>
      <c r="F49" s="4"/>
      <c r="G49" s="4"/>
      <c r="H49" s="4"/>
      <c r="J49" s="32"/>
      <c r="K49" s="290" t="str">
        <f>Training!C9</f>
        <v>No</v>
      </c>
      <c r="L49" s="291"/>
      <c r="M49" s="32"/>
      <c r="N49" s="296" t="str">
        <f>IF(OR(K49="No",No_requirement,"LEA, ESP, job/apprenticeship targets"),"inputs still required")</f>
        <v>inputs still required</v>
      </c>
      <c r="O49" s="297"/>
      <c r="P49" s="297"/>
      <c r="Q49" s="298"/>
      <c r="R49" s="36"/>
    </row>
    <row r="50" spans="2:18" ht="12" customHeight="1" x14ac:dyDescent="0.2">
      <c r="B50" s="35"/>
      <c r="E50" s="31"/>
      <c r="F50" s="31"/>
      <c r="G50" s="31"/>
      <c r="H50" s="31"/>
      <c r="J50" s="32"/>
      <c r="K50" s="42"/>
      <c r="L50" s="42"/>
      <c r="M50" s="32"/>
      <c r="N50" s="32"/>
      <c r="O50" s="32"/>
      <c r="R50" s="36"/>
    </row>
    <row r="51" spans="2:18" ht="12" customHeight="1" x14ac:dyDescent="0.2">
      <c r="B51" s="35"/>
      <c r="R51" s="36"/>
    </row>
    <row r="52" spans="2:18" ht="12" customHeight="1" x14ac:dyDescent="0.25">
      <c r="B52" s="35"/>
      <c r="C52" s="50" t="s">
        <v>246</v>
      </c>
      <c r="D52" s="51"/>
      <c r="E52" s="51"/>
      <c r="F52" s="51"/>
      <c r="G52" s="51"/>
      <c r="H52" s="51"/>
      <c r="I52" s="50"/>
      <c r="J52" s="51"/>
      <c r="K52" s="51"/>
      <c r="L52" s="51"/>
      <c r="M52" s="51"/>
      <c r="N52" s="51"/>
      <c r="O52" s="51"/>
      <c r="P52" s="51"/>
      <c r="Q52" s="51"/>
      <c r="R52" s="36"/>
    </row>
    <row r="53" spans="2:18" ht="12" customHeight="1" x14ac:dyDescent="0.2">
      <c r="B53" s="35"/>
      <c r="C53" t="s">
        <v>37</v>
      </c>
      <c r="I53" s="46" t="s">
        <v>13</v>
      </c>
      <c r="R53" s="36"/>
    </row>
    <row r="54" spans="2:18" ht="12" customHeight="1" x14ac:dyDescent="0.2">
      <c r="B54" s="35"/>
      <c r="C54" t="s">
        <v>39</v>
      </c>
      <c r="I54" s="46" t="s">
        <v>13</v>
      </c>
      <c r="R54" s="36"/>
    </row>
    <row r="55" spans="2:18" ht="12" customHeight="1" x14ac:dyDescent="0.2">
      <c r="B55" s="35"/>
      <c r="R55" s="36"/>
    </row>
    <row r="56" spans="2:18" ht="12" customHeight="1" x14ac:dyDescent="0.2">
      <c r="B56" s="37"/>
      <c r="C56" s="6"/>
      <c r="D56" s="6"/>
      <c r="E56" s="6"/>
      <c r="F56" s="6"/>
      <c r="G56" s="6"/>
      <c r="H56" s="6"/>
      <c r="I56" s="6"/>
      <c r="J56" s="6"/>
      <c r="K56" s="6"/>
      <c r="L56" s="6"/>
      <c r="M56" s="6"/>
      <c r="N56" s="6"/>
      <c r="O56" s="6"/>
      <c r="P56" s="6"/>
      <c r="Q56" s="6"/>
      <c r="R56" s="38"/>
    </row>
  </sheetData>
  <sheetProtection algorithmName="SHA-512" hashValue="qdOvaSb4SqxW5OywT90CdhEbx3GuUBjsj2QQpldMyzEd5bmPJHbvmD78mGYddPS5IBesJozB2LtW91JV2CL1nQ==" saltValue="g2VQuQ2iPZaSiIvqLp1SSg==" spinCount="100000" sheet="1" objects="1" scenarios="1" selectLockedCells="1" selectUnlockedCells="1"/>
  <mergeCells count="22">
    <mergeCell ref="B2:R3"/>
    <mergeCell ref="N49:Q49"/>
    <mergeCell ref="N31:Q31"/>
    <mergeCell ref="N35:Q35"/>
    <mergeCell ref="N37:Q37"/>
    <mergeCell ref="N27:Q27"/>
    <mergeCell ref="N47:Q47"/>
    <mergeCell ref="N48:Q48"/>
    <mergeCell ref="N19:O19"/>
    <mergeCell ref="N12:O12"/>
    <mergeCell ref="K12:L12"/>
    <mergeCell ref="K19:L19"/>
    <mergeCell ref="C5:H5"/>
    <mergeCell ref="N33:Q33"/>
    <mergeCell ref="K27:L27"/>
    <mergeCell ref="K35:L35"/>
    <mergeCell ref="K37:L37"/>
    <mergeCell ref="K49:L49"/>
    <mergeCell ref="K47:L47"/>
    <mergeCell ref="K48:L48"/>
    <mergeCell ref="K31:L31"/>
    <mergeCell ref="K33:L33"/>
  </mergeCells>
  <conditionalFormatting sqref="K12 K31:K35">
    <cfRule type="expression" dxfId="4" priority="10">
      <formula>#REF!="Yes"</formula>
    </cfRule>
  </conditionalFormatting>
  <conditionalFormatting sqref="K19">
    <cfRule type="expression" dxfId="3" priority="9">
      <formula>#REF!="Yes"</formula>
    </cfRule>
  </conditionalFormatting>
  <conditionalFormatting sqref="K27">
    <cfRule type="expression" dxfId="2" priority="4">
      <formula>#REF!="Yes"</formula>
    </cfRule>
  </conditionalFormatting>
  <conditionalFormatting sqref="K37">
    <cfRule type="expression" dxfId="1" priority="3">
      <formula>#REF!="Yes"</formula>
    </cfRule>
  </conditionalFormatting>
  <conditionalFormatting sqref="K47:K49">
    <cfRule type="expression" dxfId="0" priority="5">
      <formula>#REF!="Yes"</formula>
    </cfRule>
  </conditionalFormatting>
  <hyperlinks>
    <hyperlink ref="C38:F38" location="'Requirements Summary'!A1" display="Requirements Summary" xr:uid="{09FC5049-6639-4883-967D-763344997475}"/>
    <hyperlink ref="I12" location="Carbon!A1" display="Carbon" xr:uid="{48B33272-9920-41C9-9309-15799C569850}"/>
    <hyperlink ref="I19" location="Workspace!A1" display="Workspace" xr:uid="{48ED074B-0315-4839-9967-3CBF404F8470}"/>
    <hyperlink ref="I46" location="Training!A1" display="Training" xr:uid="{834D243A-9F1E-4F3E-82E6-78942540178D}"/>
    <hyperlink ref="I9" location="Costs!A1" display="Costs" xr:uid="{6A6597AD-04DB-458B-8CDF-9C08F91622D4}"/>
  </hyperlinks>
  <pageMargins left="0.39370078740157483" right="0.39370078740157483" top="0.39370078740157483" bottom="0.39370078740157483" header="0.19685039370078741" footer="0.19685039370078741"/>
  <pageSetup paperSize="9" orientation="landscape" r:id="rId1"/>
  <headerFooter>
    <oddHeader>&amp;L&amp;"Calibri"&amp;10&amp;K000000Official&amp;1#_x000D_&amp;"Calibri"&amp;11&amp;K000000&amp;9&amp;F</oddHeader>
    <oddFooter>&amp;R&amp;9Page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170e01-b109-40f9-a371-003a1bb8801d">
      <Terms xmlns="http://schemas.microsoft.com/office/infopath/2007/PartnerControls"/>
    </lcf76f155ced4ddcb4097134ff3c332f>
    <TaxCatchAll xmlns="38a809ab-bf8d-4391-94ea-7f25297ee6a0" xsi:nil="true"/>
    <SharedWithUsers xmlns="38a809ab-bf8d-4391-94ea-7f25297ee6a0">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0F3BBB9790784C8BCA740A553ADA9E" ma:contentTypeVersion="16" ma:contentTypeDescription="Create a new document." ma:contentTypeScope="" ma:versionID="e1f9a7e3706a5ecf694a30c3a24f258f">
  <xsd:schema xmlns:xsd="http://www.w3.org/2001/XMLSchema" xmlns:xs="http://www.w3.org/2001/XMLSchema" xmlns:p="http://schemas.microsoft.com/office/2006/metadata/properties" xmlns:ns2="25170e01-b109-40f9-a371-003a1bb8801d" xmlns:ns3="38a809ab-bf8d-4391-94ea-7f25297ee6a0" targetNamespace="http://schemas.microsoft.com/office/2006/metadata/properties" ma:root="true" ma:fieldsID="030bb74b79bf3cbc2dceb165be959435" ns2:_="" ns3:_="">
    <xsd:import namespace="25170e01-b109-40f9-a371-003a1bb8801d"/>
    <xsd:import namespace="38a809ab-bf8d-4391-94ea-7f25297ee6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ServiceObjectDetectorVersion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70e01-b109-40f9-a371-003a1bb88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84b5b8-5c41-402a-93b7-1e2a455a05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a809ab-bf8d-4391-94ea-7f25297ee6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60c01d-42e7-4b84-bc03-4968ce729ac0}" ma:internalName="TaxCatchAll" ma:showField="CatchAllData" ma:web="38a809ab-bf8d-4391-94ea-7f25297ee6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7451C5-36C2-4C43-A45F-7C34896255A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8a809ab-bf8d-4391-94ea-7f25297ee6a0"/>
    <ds:schemaRef ds:uri="25170e01-b109-40f9-a371-003a1bb8801d"/>
    <ds:schemaRef ds:uri="http://www.w3.org/XML/1998/namespace"/>
    <ds:schemaRef ds:uri="http://purl.org/dc/dcmitype/"/>
  </ds:schemaRefs>
</ds:datastoreItem>
</file>

<file path=customXml/itemProps2.xml><?xml version="1.0" encoding="utf-8"?>
<ds:datastoreItem xmlns:ds="http://schemas.openxmlformats.org/officeDocument/2006/customXml" ds:itemID="{78E03E3C-CB57-4566-821F-40CDA1F78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70e01-b109-40f9-a371-003a1bb8801d"/>
    <ds:schemaRef ds:uri="38a809ab-bf8d-4391-94ea-7f25297ee6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5F0BD3-6983-4AB1-8A4E-4A6CF7DE0FCB}">
  <ds:schemaRefs>
    <ds:schemaRef ds:uri="http://schemas.microsoft.com/sharepoint/v3/contenttype/forms"/>
  </ds:schemaRefs>
</ds:datastoreItem>
</file>

<file path=docMetadata/LabelInfo.xml><?xml version="1.0" encoding="utf-8"?>
<clbl:labelList xmlns:clbl="http://schemas.microsoft.com/office/2020/mipLabelMetadata">
  <clbl:label id="{763da656-5c75-4f6d-9461-4a3ce9a537cc}" enabled="1" method="Standard" siteId="{d9d3f5ac-f803-49be-949f-14a7074d74a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Contents</vt:lpstr>
      <vt:lpstr>Instructions</vt:lpstr>
      <vt:lpstr>Application Details</vt:lpstr>
      <vt:lpstr>Development Details</vt:lpstr>
      <vt:lpstr>Costs</vt:lpstr>
      <vt:lpstr>Carbon</vt:lpstr>
      <vt:lpstr>Workspace</vt:lpstr>
      <vt:lpstr>Training</vt:lpstr>
      <vt:lpstr>Requirements</vt:lpstr>
      <vt:lpstr>Lookup Development Size</vt:lpstr>
      <vt:lpstr>Lookup Predominant Use</vt:lpstr>
      <vt:lpstr>Lookup Yes and No</vt:lpstr>
      <vt:lpstr>Standard Messages</vt:lpstr>
      <vt:lpstr>Inputs_still_required</vt:lpstr>
      <vt:lpstr>No_requirement</vt:lpstr>
      <vt:lpstr>No_requirement_in_document</vt:lpstr>
      <vt:lpstr>Not_included_in_calculator</vt:lpstr>
      <vt:lpstr>Not_included_in_summary</vt:lpstr>
      <vt:lpstr>'Application Details'!Print_Area</vt:lpstr>
      <vt:lpstr>Contents!Print_Area</vt:lpstr>
      <vt:lpstr>Costs!Print_Area</vt:lpstr>
      <vt:lpstr>'Development Details'!Print_Area</vt:lpstr>
      <vt:lpstr>Instructions!Print_Area</vt:lpstr>
      <vt:lpstr>Requirements!Print_Area</vt:lpstr>
      <vt:lpstr>Training!Print_Area</vt:lpstr>
      <vt:lpstr>Contents!Print_Titles</vt:lpstr>
      <vt:lpstr>Requirements!Print_Titles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 Williams</cp:lastModifiedBy>
  <cp:revision/>
  <dcterms:created xsi:type="dcterms:W3CDTF">2018-08-30T09:53:52Z</dcterms:created>
  <dcterms:modified xsi:type="dcterms:W3CDTF">2026-03-30T08:27:57Z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0x010100A40F3BBB9790784C8BCA740A553ADA9E</vt:lpwstr>
  </property>
  <property fmtid="{D5CDD505-2E9C-101B-9397-08002B2CF9AE}" pid="3" name="ComplianceAssetId">
    <vt:lpwstr/>
  </property>
  <property fmtid="{D5CDD505-2E9C-101B-9397-08002B2CF9AE}" pid="4" name="_dlc_DocIdItemGuid">
    <vt:lpwstr>9de3cc00-f995-4295-b922-b4e386f8ab1d</vt:lpwstr>
  </property>
  <property fmtid="{D5CDD505-2E9C-101B-9397-08002B2CF9AE}" pid="5" name="MSIP_Label_763da656-5c75-4f6d-9461-4a3ce9a537cc_Enabled">
    <vt:lpwstr>true</vt:lpwstr>
  </property>
  <property fmtid="{D5CDD505-2E9C-101B-9397-08002B2CF9AE}" pid="6" name="MSIP_Label_763da656-5c75-4f6d-9461-4a3ce9a537cc_SetDate">
    <vt:lpwstr>2021-04-16T10:20:51Z</vt:lpwstr>
  </property>
  <property fmtid="{D5CDD505-2E9C-101B-9397-08002B2CF9AE}" pid="7" name="MSIP_Label_763da656-5c75-4f6d-9461-4a3ce9a537cc_Method">
    <vt:lpwstr>Standard</vt:lpwstr>
  </property>
  <property fmtid="{D5CDD505-2E9C-101B-9397-08002B2CF9AE}" pid="8" name="MSIP_Label_763da656-5c75-4f6d-9461-4a3ce9a537cc_Name">
    <vt:lpwstr>763da656-5c75-4f6d-9461-4a3ce9a537cc</vt:lpwstr>
  </property>
  <property fmtid="{D5CDD505-2E9C-101B-9397-08002B2CF9AE}" pid="9" name="MSIP_Label_763da656-5c75-4f6d-9461-4a3ce9a537cc_SiteId">
    <vt:lpwstr>d9d3f5ac-f803-49be-949f-14a7074d74a7</vt:lpwstr>
  </property>
  <property fmtid="{D5CDD505-2E9C-101B-9397-08002B2CF9AE}" pid="10" name="MSIP_Label_763da656-5c75-4f6d-9461-4a3ce9a537cc_ActionId">
    <vt:lpwstr>b6a91e0e-65ee-4c1a-b0f1-2d276619ff09</vt:lpwstr>
  </property>
  <property fmtid="{D5CDD505-2E9C-101B-9397-08002B2CF9AE}" pid="11" name="MSIP_Label_763da656-5c75-4f6d-9461-4a3ce9a537cc_ContentBits">
    <vt:lpwstr>1</vt:lpwstr>
  </property>
  <property fmtid="{D5CDD505-2E9C-101B-9397-08002B2CF9AE}" pid="12" name="MediaServiceImageTags">
    <vt:lpwstr/>
  </property>
  <property fmtid="{D5CDD505-2E9C-101B-9397-08002B2CF9AE}" pid="13" name="xd_ProgID">
    <vt:lpwstr/>
  </property>
  <property fmtid="{D5CDD505-2E9C-101B-9397-08002B2CF9AE}" pid="14" name="_dlc_DocId">
    <vt:lpwstr>ECSSTPIPO-485950255-109186</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_dlc_DocIdUrl">
    <vt:lpwstr>https://richmondandwandsworth.sharepoint.com/sites/InfoPlanObs/_layouts/15/DocIdRedir.aspx?ID=ECSSTPIPO-485950255-109186, ECSSTPIPO-485950255-109186</vt:lpwstr>
  </property>
  <property fmtid="{D5CDD505-2E9C-101B-9397-08002B2CF9AE}" pid="19" name="xd_Signature">
    <vt:bool>false</vt:bool>
  </property>
</Properties>
</file>